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24226"/>
  <xr:revisionPtr revIDLastSave="0" documentId="13_ncr:1_{F4125848-426E-4656-A389-54623CFF400D}" xr6:coauthVersionLast="45" xr6:coauthVersionMax="45" xr10:uidLastSave="{00000000-0000-0000-0000-000000000000}"/>
  <workbookProtection workbookAlgorithmName="SHA-512" workbookHashValue="TlAncoO4KhRPb196ICSLEMkJz/WUt7qMfLyoAsuMa2iHPeqACnOm++X2r3Nra3fZs9Li6wnka0qhVVSUoryUhA==" workbookSaltValue="PmYm4T+wh3ZfNiETkThaXQ==" workbookSpinCount="100000" lockStructure="1"/>
  <bookViews>
    <workbookView xWindow="-120" yWindow="-120" windowWidth="29040" windowHeight="15840" activeTab="3" xr2:uid="{00000000-000D-0000-FFFF-FFFF00000000}"/>
  </bookViews>
  <sheets>
    <sheet name="Zał Nr 1" sheetId="1" r:id="rId1"/>
    <sheet name="2" sheetId="2" r:id="rId2"/>
    <sheet name="3" sheetId="3" r:id="rId3"/>
    <sheet name="4" sheetId="6" r:id="rId4"/>
    <sheet name="5" sheetId="5" r:id="rId5"/>
    <sheet name="6" sheetId="4" r:id="rId6"/>
    <sheet name="7" sheetId="7" r:id="rId7"/>
    <sheet name="8" sheetId="16" r:id="rId8"/>
    <sheet name="9" sheetId="17" r:id="rId9"/>
    <sheet name="10a" sheetId="8" r:id="rId10"/>
    <sheet name="11a" sheetId="10" r:id="rId11"/>
    <sheet name="12a" sheetId="11" r:id="rId12"/>
    <sheet name=" 13a i 14a" sheetId="12" r:id="rId13"/>
    <sheet name="15a i 16a" sheetId="14" r:id="rId14"/>
  </sheets>
  <definedNames>
    <definedName name="_Hlk3462089" localSheetId="2">'3'!$E$581</definedName>
    <definedName name="_xlnm.Print_Area" localSheetId="10">'11a'!$A$1:$T$105</definedName>
    <definedName name="_xlnm.Print_Area" localSheetId="7">'8'!$A$1:$N$30</definedName>
    <definedName name="_xlnm.Print_Area" localSheetId="8">'9'!$A$1:$M$24</definedName>
    <definedName name="OLE_LINK1" localSheetId="2">'3'!$E$494</definedName>
    <definedName name="OLE_LINK7" localSheetId="2">'3'!$E$347</definedName>
  </definedNames>
  <calcPr calcId="181029"/>
</workbook>
</file>

<file path=xl/calcChain.xml><?xml version="1.0" encoding="utf-8"?>
<calcChain xmlns="http://schemas.openxmlformats.org/spreadsheetml/2006/main">
  <c r="N25" i="2" l="1"/>
  <c r="N26" i="2"/>
  <c r="H13" i="3"/>
  <c r="H14" i="3"/>
  <c r="H16" i="3"/>
  <c r="H18" i="3"/>
  <c r="H20" i="3"/>
  <c r="H21" i="3"/>
  <c r="H22" i="3"/>
  <c r="H23" i="3"/>
  <c r="H24" i="3"/>
  <c r="H25" i="3"/>
  <c r="H28" i="3"/>
  <c r="H29" i="3"/>
  <c r="H32" i="3"/>
  <c r="H33" i="3"/>
  <c r="H36" i="3"/>
  <c r="H38" i="3"/>
  <c r="H40" i="3"/>
  <c r="H41" i="3"/>
  <c r="H42" i="3"/>
  <c r="H43" i="3"/>
  <c r="H44" i="3"/>
  <c r="H46" i="3"/>
  <c r="H47" i="3"/>
  <c r="H48" i="3"/>
  <c r="H49" i="3"/>
  <c r="H52" i="3"/>
  <c r="H53" i="3"/>
  <c r="H56" i="3"/>
  <c r="H57" i="3"/>
  <c r="H58" i="3"/>
  <c r="H59" i="3"/>
  <c r="H60" i="3"/>
  <c r="H61" i="3"/>
  <c r="H62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81" i="3"/>
  <c r="H82" i="3"/>
  <c r="H83" i="3"/>
  <c r="H85" i="3"/>
  <c r="H86" i="3"/>
  <c r="H88" i="3"/>
  <c r="H89" i="3"/>
  <c r="H90" i="3"/>
  <c r="H91" i="3"/>
  <c r="H92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1" i="3"/>
  <c r="H112" i="3"/>
  <c r="H113" i="3"/>
  <c r="H114" i="3"/>
  <c r="H115" i="3"/>
  <c r="H116" i="3"/>
  <c r="H117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5" i="3"/>
  <c r="H146" i="3"/>
  <c r="H147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8" i="3"/>
  <c r="H169" i="3"/>
  <c r="H170" i="3"/>
  <c r="H171" i="3"/>
  <c r="H172" i="3"/>
  <c r="H173" i="3"/>
  <c r="H174" i="3"/>
  <c r="H175" i="3"/>
  <c r="H176" i="3"/>
  <c r="H177" i="3"/>
  <c r="H178" i="3"/>
  <c r="H181" i="3"/>
  <c r="H183" i="3"/>
  <c r="H184" i="3"/>
  <c r="H185" i="3"/>
  <c r="H186" i="3"/>
  <c r="H187" i="3"/>
  <c r="H188" i="3"/>
  <c r="H189" i="3"/>
  <c r="H192" i="3"/>
  <c r="H194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7" i="3"/>
  <c r="H218" i="3"/>
  <c r="H219" i="3"/>
  <c r="H220" i="3"/>
  <c r="H221" i="3"/>
  <c r="H223" i="3"/>
  <c r="H224" i="3"/>
  <c r="H225" i="3"/>
  <c r="H226" i="3"/>
  <c r="H227" i="3"/>
  <c r="H228" i="3"/>
  <c r="H229" i="3"/>
  <c r="H232" i="3"/>
  <c r="H235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1" i="3"/>
  <c r="H262" i="3"/>
  <c r="H263" i="3"/>
  <c r="H264" i="3"/>
  <c r="H265" i="3"/>
  <c r="H266" i="3"/>
  <c r="H267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8" i="3"/>
  <c r="H289" i="3"/>
  <c r="H290" i="3"/>
  <c r="H291" i="3"/>
  <c r="H293" i="3"/>
  <c r="H294" i="3"/>
  <c r="H295" i="3"/>
  <c r="H296" i="3"/>
  <c r="H298" i="3"/>
  <c r="H299" i="3"/>
  <c r="H300" i="3"/>
  <c r="H301" i="3"/>
  <c r="H302" i="3"/>
  <c r="H303" i="3"/>
  <c r="H304" i="3"/>
  <c r="H305" i="3"/>
  <c r="H307" i="3"/>
  <c r="H308" i="3"/>
  <c r="H309" i="3"/>
  <c r="H310" i="3"/>
  <c r="H311" i="3"/>
  <c r="H312" i="3"/>
  <c r="H313" i="3"/>
  <c r="H315" i="3"/>
  <c r="H316" i="3"/>
  <c r="H317" i="3"/>
  <c r="H318" i="3"/>
  <c r="H319" i="3"/>
  <c r="H320" i="3"/>
  <c r="H321" i="3"/>
  <c r="H322" i="3"/>
  <c r="H323" i="3"/>
  <c r="H324" i="3"/>
  <c r="H326" i="3"/>
  <c r="H328" i="3"/>
  <c r="H329" i="3"/>
  <c r="H330" i="3"/>
  <c r="H331" i="3"/>
  <c r="H332" i="3"/>
  <c r="H335" i="3"/>
  <c r="H336" i="3"/>
  <c r="H338" i="3"/>
  <c r="H339" i="3"/>
  <c r="H340" i="3"/>
  <c r="H341" i="3"/>
  <c r="H342" i="3"/>
  <c r="H343" i="3"/>
  <c r="H344" i="3"/>
  <c r="H345" i="3"/>
  <c r="H346" i="3"/>
  <c r="H347" i="3"/>
  <c r="H349" i="3"/>
  <c r="H350" i="3"/>
  <c r="H351" i="3"/>
  <c r="H352" i="3"/>
  <c r="H353" i="3"/>
  <c r="H356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9" i="3"/>
  <c r="H380" i="3"/>
  <c r="H381" i="3"/>
  <c r="H383" i="3"/>
  <c r="H385" i="3"/>
  <c r="H387" i="3"/>
  <c r="H388" i="3"/>
  <c r="H390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10" i="3"/>
  <c r="H411" i="3"/>
  <c r="H412" i="3"/>
  <c r="H413" i="3"/>
  <c r="H414" i="3"/>
  <c r="H415" i="3"/>
  <c r="H416" i="3"/>
  <c r="H417" i="3"/>
  <c r="H418" i="3"/>
  <c r="H419" i="3"/>
  <c r="H420" i="3"/>
  <c r="H422" i="3"/>
  <c r="H424" i="3"/>
  <c r="H425" i="3"/>
  <c r="H426" i="3"/>
  <c r="H427" i="3"/>
  <c r="H428" i="3"/>
  <c r="H429" i="3"/>
  <c r="H430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7" i="3"/>
  <c r="H448" i="3"/>
  <c r="H449" i="3"/>
  <c r="H450" i="3"/>
  <c r="H451" i="3"/>
  <c r="H452" i="3"/>
  <c r="H454" i="3"/>
  <c r="H456" i="3"/>
  <c r="H458" i="3"/>
  <c r="H460" i="3"/>
  <c r="H463" i="3"/>
  <c r="H464" i="3"/>
  <c r="H465" i="3"/>
  <c r="H466" i="3"/>
  <c r="H467" i="3"/>
  <c r="H469" i="3"/>
  <c r="H470" i="3"/>
  <c r="H471" i="3"/>
  <c r="H472" i="3"/>
  <c r="H473" i="3"/>
  <c r="H474" i="3"/>
  <c r="H475" i="3"/>
  <c r="H476" i="3"/>
  <c r="H478" i="3"/>
  <c r="H480" i="3"/>
  <c r="H481" i="3"/>
  <c r="H482" i="3"/>
  <c r="H483" i="3"/>
  <c r="H484" i="3"/>
  <c r="H485" i="3"/>
  <c r="H486" i="3"/>
  <c r="H487" i="3"/>
  <c r="H488" i="3"/>
  <c r="H489" i="3"/>
  <c r="H490" i="3"/>
  <c r="H492" i="3"/>
  <c r="H494" i="3"/>
  <c r="H497" i="3"/>
  <c r="H498" i="3"/>
  <c r="H499" i="3"/>
  <c r="H500" i="3"/>
  <c r="H501" i="3"/>
  <c r="H502" i="3"/>
  <c r="H503" i="3"/>
  <c r="H504" i="3"/>
  <c r="H506" i="3"/>
  <c r="H507" i="3"/>
  <c r="H508" i="3"/>
  <c r="H509" i="3"/>
  <c r="H510" i="3"/>
  <c r="H511" i="3"/>
  <c r="H512" i="3"/>
  <c r="H513" i="3"/>
  <c r="H514" i="3"/>
  <c r="H516" i="3"/>
  <c r="H517" i="3"/>
  <c r="H518" i="3"/>
  <c r="H519" i="3"/>
  <c r="H521" i="3"/>
  <c r="H522" i="3"/>
  <c r="H523" i="3"/>
  <c r="H524" i="3"/>
  <c r="H525" i="3"/>
  <c r="H526" i="3"/>
  <c r="H528" i="3"/>
  <c r="H530" i="3"/>
  <c r="H531" i="3"/>
  <c r="H532" i="3"/>
  <c r="H533" i="3"/>
  <c r="H534" i="3"/>
  <c r="H535" i="3"/>
  <c r="H537" i="3"/>
  <c r="H538" i="3"/>
  <c r="H539" i="3"/>
  <c r="H540" i="3"/>
  <c r="H541" i="3"/>
  <c r="H542" i="3"/>
  <c r="H545" i="3"/>
  <c r="H546" i="3"/>
  <c r="H547" i="3"/>
  <c r="H548" i="3"/>
  <c r="H549" i="3"/>
  <c r="H550" i="3"/>
  <c r="H551" i="3"/>
  <c r="H552" i="3"/>
  <c r="H553" i="3"/>
  <c r="H554" i="3"/>
  <c r="H555" i="3"/>
  <c r="H557" i="3"/>
  <c r="H559" i="3"/>
  <c r="H560" i="3"/>
  <c r="H561" i="3"/>
  <c r="H562" i="3"/>
  <c r="H563" i="3"/>
  <c r="H565" i="3"/>
  <c r="H566" i="3"/>
  <c r="H567" i="3"/>
  <c r="H568" i="3"/>
  <c r="H569" i="3"/>
  <c r="H570" i="3"/>
  <c r="H571" i="3"/>
  <c r="H574" i="3"/>
  <c r="H575" i="3"/>
  <c r="H576" i="3"/>
  <c r="H577" i="3"/>
  <c r="H578" i="3"/>
  <c r="H579" i="3"/>
  <c r="H580" i="3"/>
  <c r="H581" i="3"/>
  <c r="H583" i="3"/>
  <c r="H584" i="3"/>
  <c r="H585" i="3"/>
  <c r="H586" i="3"/>
  <c r="H587" i="3"/>
  <c r="H588" i="3"/>
  <c r="H589" i="3"/>
  <c r="H590" i="3"/>
  <c r="H591" i="3"/>
  <c r="H593" i="3"/>
  <c r="H594" i="3"/>
  <c r="H595" i="3"/>
  <c r="H596" i="3"/>
  <c r="H597" i="3"/>
  <c r="H598" i="3"/>
  <c r="H599" i="3"/>
  <c r="G573" i="3"/>
  <c r="J573" i="3"/>
  <c r="K573" i="3"/>
  <c r="L573" i="3"/>
  <c r="L572" i="3" s="1"/>
  <c r="M573" i="3"/>
  <c r="N573" i="3"/>
  <c r="O573" i="3"/>
  <c r="P573" i="3"/>
  <c r="P572" i="3" s="1"/>
  <c r="R573" i="3"/>
  <c r="R572" i="3" s="1"/>
  <c r="S573" i="3"/>
  <c r="T573" i="3"/>
  <c r="T572" i="3" s="1"/>
  <c r="U573" i="3"/>
  <c r="G592" i="3"/>
  <c r="H592" i="3" s="1"/>
  <c r="J592" i="3"/>
  <c r="J572" i="3" s="1"/>
  <c r="K592" i="3"/>
  <c r="L592" i="3"/>
  <c r="M592" i="3"/>
  <c r="N592" i="3"/>
  <c r="O592" i="3"/>
  <c r="P592" i="3"/>
  <c r="R592" i="3"/>
  <c r="S592" i="3"/>
  <c r="T592" i="3"/>
  <c r="U592" i="3"/>
  <c r="F592" i="3"/>
  <c r="G582" i="3"/>
  <c r="H582" i="3" s="1"/>
  <c r="J582" i="3"/>
  <c r="K582" i="3"/>
  <c r="L582" i="3"/>
  <c r="M582" i="3"/>
  <c r="N582" i="3"/>
  <c r="N572" i="3" s="1"/>
  <c r="O582" i="3"/>
  <c r="P582" i="3"/>
  <c r="R582" i="3"/>
  <c r="S582" i="3"/>
  <c r="T582" i="3"/>
  <c r="U582" i="3"/>
  <c r="F582" i="3"/>
  <c r="F573" i="3"/>
  <c r="F572" i="3" s="1"/>
  <c r="G544" i="3"/>
  <c r="H544" i="3" s="1"/>
  <c r="J544" i="3"/>
  <c r="J543" i="3" s="1"/>
  <c r="K544" i="3"/>
  <c r="L544" i="3"/>
  <c r="M544" i="3"/>
  <c r="N544" i="3"/>
  <c r="N543" i="3" s="1"/>
  <c r="O544" i="3"/>
  <c r="P544" i="3"/>
  <c r="R544" i="3"/>
  <c r="S544" i="3"/>
  <c r="T544" i="3"/>
  <c r="T543" i="3" s="1"/>
  <c r="U544" i="3"/>
  <c r="G564" i="3"/>
  <c r="J564" i="3"/>
  <c r="K564" i="3"/>
  <c r="L564" i="3"/>
  <c r="M564" i="3"/>
  <c r="N564" i="3"/>
  <c r="O564" i="3"/>
  <c r="P564" i="3"/>
  <c r="R564" i="3"/>
  <c r="S564" i="3"/>
  <c r="T564" i="3"/>
  <c r="U564" i="3"/>
  <c r="F564" i="3"/>
  <c r="H564" i="3" s="1"/>
  <c r="G558" i="3"/>
  <c r="H558" i="3" s="1"/>
  <c r="J558" i="3"/>
  <c r="K558" i="3"/>
  <c r="L558" i="3"/>
  <c r="M558" i="3"/>
  <c r="N558" i="3"/>
  <c r="O558" i="3"/>
  <c r="P558" i="3"/>
  <c r="R558" i="3"/>
  <c r="S558" i="3"/>
  <c r="T558" i="3"/>
  <c r="U558" i="3"/>
  <c r="F558" i="3"/>
  <c r="G556" i="3"/>
  <c r="J556" i="3"/>
  <c r="K556" i="3"/>
  <c r="L556" i="3"/>
  <c r="L543" i="3" s="1"/>
  <c r="M556" i="3"/>
  <c r="N556" i="3"/>
  <c r="O556" i="3"/>
  <c r="P556" i="3"/>
  <c r="P543" i="3" s="1"/>
  <c r="R556" i="3"/>
  <c r="R543" i="3" s="1"/>
  <c r="S556" i="3"/>
  <c r="T556" i="3"/>
  <c r="U556" i="3"/>
  <c r="F556" i="3"/>
  <c r="H556" i="3" s="1"/>
  <c r="F544" i="3"/>
  <c r="F543" i="3"/>
  <c r="G496" i="3"/>
  <c r="J496" i="3"/>
  <c r="K496" i="3"/>
  <c r="L496" i="3"/>
  <c r="M496" i="3"/>
  <c r="N496" i="3"/>
  <c r="O496" i="3"/>
  <c r="P496" i="3"/>
  <c r="R496" i="3"/>
  <c r="S496" i="3"/>
  <c r="T496" i="3"/>
  <c r="U496" i="3"/>
  <c r="G536" i="3"/>
  <c r="J536" i="3"/>
  <c r="K536" i="3"/>
  <c r="L536" i="3"/>
  <c r="M536" i="3"/>
  <c r="N536" i="3"/>
  <c r="O536" i="3"/>
  <c r="P536" i="3"/>
  <c r="R536" i="3"/>
  <c r="S536" i="3"/>
  <c r="T536" i="3"/>
  <c r="U536" i="3"/>
  <c r="F536" i="3"/>
  <c r="G529" i="3"/>
  <c r="J529" i="3"/>
  <c r="K529" i="3"/>
  <c r="L529" i="3"/>
  <c r="M529" i="3"/>
  <c r="N529" i="3"/>
  <c r="O529" i="3"/>
  <c r="P529" i="3"/>
  <c r="R529" i="3"/>
  <c r="S529" i="3"/>
  <c r="T529" i="3"/>
  <c r="U529" i="3"/>
  <c r="F529" i="3"/>
  <c r="G527" i="3"/>
  <c r="J527" i="3"/>
  <c r="K527" i="3"/>
  <c r="L527" i="3"/>
  <c r="M527" i="3"/>
  <c r="N527" i="3"/>
  <c r="O527" i="3"/>
  <c r="P527" i="3"/>
  <c r="R527" i="3"/>
  <c r="S527" i="3"/>
  <c r="T527" i="3"/>
  <c r="U527" i="3"/>
  <c r="F527" i="3"/>
  <c r="G520" i="3"/>
  <c r="J520" i="3"/>
  <c r="K520" i="3"/>
  <c r="L520" i="3"/>
  <c r="M520" i="3"/>
  <c r="N520" i="3"/>
  <c r="O520" i="3"/>
  <c r="P520" i="3"/>
  <c r="R520" i="3"/>
  <c r="S520" i="3"/>
  <c r="T520" i="3"/>
  <c r="U520" i="3"/>
  <c r="F520" i="3"/>
  <c r="G515" i="3"/>
  <c r="J515" i="3"/>
  <c r="K515" i="3"/>
  <c r="L515" i="3"/>
  <c r="M515" i="3"/>
  <c r="N515" i="3"/>
  <c r="O515" i="3"/>
  <c r="P515" i="3"/>
  <c r="R515" i="3"/>
  <c r="S515" i="3"/>
  <c r="T515" i="3"/>
  <c r="U515" i="3"/>
  <c r="F515" i="3"/>
  <c r="G505" i="3"/>
  <c r="J505" i="3"/>
  <c r="K505" i="3"/>
  <c r="L505" i="3"/>
  <c r="M505" i="3"/>
  <c r="N505" i="3"/>
  <c r="O505" i="3"/>
  <c r="P505" i="3"/>
  <c r="R505" i="3"/>
  <c r="S505" i="3"/>
  <c r="T505" i="3"/>
  <c r="U505" i="3"/>
  <c r="F505" i="3"/>
  <c r="F496" i="3"/>
  <c r="F495" i="3" s="1"/>
  <c r="G355" i="3"/>
  <c r="J355" i="3"/>
  <c r="K355" i="3"/>
  <c r="L355" i="3"/>
  <c r="M355" i="3"/>
  <c r="N355" i="3"/>
  <c r="O355" i="3"/>
  <c r="P355" i="3"/>
  <c r="R355" i="3"/>
  <c r="S355" i="3"/>
  <c r="S354" i="3" s="1"/>
  <c r="T355" i="3"/>
  <c r="U355" i="3"/>
  <c r="G462" i="3"/>
  <c r="J462" i="3"/>
  <c r="K462" i="3"/>
  <c r="L462" i="3"/>
  <c r="M462" i="3"/>
  <c r="N462" i="3"/>
  <c r="O462" i="3"/>
  <c r="P462" i="3"/>
  <c r="R462" i="3"/>
  <c r="S462" i="3"/>
  <c r="S461" i="3" s="1"/>
  <c r="T462" i="3"/>
  <c r="U462" i="3"/>
  <c r="U461" i="3" s="1"/>
  <c r="G493" i="3"/>
  <c r="J493" i="3"/>
  <c r="K493" i="3"/>
  <c r="L493" i="3"/>
  <c r="M493" i="3"/>
  <c r="N493" i="3"/>
  <c r="O493" i="3"/>
  <c r="P493" i="3"/>
  <c r="R493" i="3"/>
  <c r="S493" i="3"/>
  <c r="T493" i="3"/>
  <c r="U493" i="3"/>
  <c r="F493" i="3"/>
  <c r="G491" i="3"/>
  <c r="J491" i="3"/>
  <c r="K491" i="3"/>
  <c r="L491" i="3"/>
  <c r="M491" i="3"/>
  <c r="N491" i="3"/>
  <c r="O491" i="3"/>
  <c r="P491" i="3"/>
  <c r="R491" i="3"/>
  <c r="S491" i="3"/>
  <c r="T491" i="3"/>
  <c r="U491" i="3"/>
  <c r="F491" i="3"/>
  <c r="G479" i="3"/>
  <c r="J479" i="3"/>
  <c r="K479" i="3"/>
  <c r="K461" i="3" s="1"/>
  <c r="L479" i="3"/>
  <c r="M479" i="3"/>
  <c r="N479" i="3"/>
  <c r="O479" i="3"/>
  <c r="P479" i="3"/>
  <c r="R479" i="3"/>
  <c r="S479" i="3"/>
  <c r="T479" i="3"/>
  <c r="U479" i="3"/>
  <c r="F479" i="3"/>
  <c r="G477" i="3"/>
  <c r="J477" i="3"/>
  <c r="K477" i="3"/>
  <c r="L477" i="3"/>
  <c r="M477" i="3"/>
  <c r="N477" i="3"/>
  <c r="O477" i="3"/>
  <c r="P477" i="3"/>
  <c r="R477" i="3"/>
  <c r="S477" i="3"/>
  <c r="T477" i="3"/>
  <c r="U477" i="3"/>
  <c r="F477" i="3"/>
  <c r="G468" i="3"/>
  <c r="J468" i="3"/>
  <c r="K468" i="3"/>
  <c r="L468" i="3"/>
  <c r="M468" i="3"/>
  <c r="M461" i="3" s="1"/>
  <c r="N468" i="3"/>
  <c r="O468" i="3"/>
  <c r="O461" i="3" s="1"/>
  <c r="P468" i="3"/>
  <c r="R468" i="3"/>
  <c r="S468" i="3"/>
  <c r="T468" i="3"/>
  <c r="U468" i="3"/>
  <c r="F468" i="3"/>
  <c r="F462" i="3"/>
  <c r="F461" i="3" s="1"/>
  <c r="G446" i="3"/>
  <c r="J446" i="3"/>
  <c r="J445" i="3" s="1"/>
  <c r="K446" i="3"/>
  <c r="L446" i="3"/>
  <c r="L445" i="3" s="1"/>
  <c r="M446" i="3"/>
  <c r="N446" i="3"/>
  <c r="N445" i="3" s="1"/>
  <c r="O446" i="3"/>
  <c r="P446" i="3"/>
  <c r="P445" i="3" s="1"/>
  <c r="R446" i="3"/>
  <c r="S446" i="3"/>
  <c r="T446" i="3"/>
  <c r="T445" i="3" s="1"/>
  <c r="U446" i="3"/>
  <c r="G459" i="3"/>
  <c r="J459" i="3"/>
  <c r="K459" i="3"/>
  <c r="L459" i="3"/>
  <c r="M459" i="3"/>
  <c r="N459" i="3"/>
  <c r="O459" i="3"/>
  <c r="P459" i="3"/>
  <c r="R459" i="3"/>
  <c r="S459" i="3"/>
  <c r="T459" i="3"/>
  <c r="U459" i="3"/>
  <c r="G457" i="3"/>
  <c r="J457" i="3"/>
  <c r="K457" i="3"/>
  <c r="L457" i="3"/>
  <c r="M457" i="3"/>
  <c r="N457" i="3"/>
  <c r="O457" i="3"/>
  <c r="P457" i="3"/>
  <c r="R457" i="3"/>
  <c r="S457" i="3"/>
  <c r="T457" i="3"/>
  <c r="U457" i="3"/>
  <c r="G455" i="3"/>
  <c r="J455" i="3"/>
  <c r="K455" i="3"/>
  <c r="L455" i="3"/>
  <c r="M455" i="3"/>
  <c r="N455" i="3"/>
  <c r="O455" i="3"/>
  <c r="P455" i="3"/>
  <c r="R455" i="3"/>
  <c r="S455" i="3"/>
  <c r="T455" i="3"/>
  <c r="U455" i="3"/>
  <c r="G453" i="3"/>
  <c r="J453" i="3"/>
  <c r="K453" i="3"/>
  <c r="L453" i="3"/>
  <c r="M453" i="3"/>
  <c r="N453" i="3"/>
  <c r="O453" i="3"/>
  <c r="P453" i="3"/>
  <c r="R453" i="3"/>
  <c r="R445" i="3" s="1"/>
  <c r="S453" i="3"/>
  <c r="T453" i="3"/>
  <c r="U453" i="3"/>
  <c r="F459" i="3"/>
  <c r="F457" i="3"/>
  <c r="F455" i="3"/>
  <c r="F453" i="3"/>
  <c r="F446" i="3"/>
  <c r="F445" i="3" s="1"/>
  <c r="G432" i="3"/>
  <c r="J432" i="3"/>
  <c r="J431" i="3" s="1"/>
  <c r="K432" i="3"/>
  <c r="K431" i="3" s="1"/>
  <c r="L432" i="3"/>
  <c r="L431" i="3"/>
  <c r="M432" i="3"/>
  <c r="M431" i="3" s="1"/>
  <c r="N432" i="3"/>
  <c r="N431" i="3" s="1"/>
  <c r="O432" i="3"/>
  <c r="O431" i="3"/>
  <c r="P432" i="3"/>
  <c r="P431" i="3" s="1"/>
  <c r="R432" i="3"/>
  <c r="R431" i="3" s="1"/>
  <c r="S432" i="3"/>
  <c r="S431" i="3"/>
  <c r="T432" i="3"/>
  <c r="T431" i="3" s="1"/>
  <c r="U432" i="3"/>
  <c r="U431" i="3" s="1"/>
  <c r="F432" i="3"/>
  <c r="F431" i="3"/>
  <c r="G423" i="3"/>
  <c r="J423" i="3"/>
  <c r="K423" i="3"/>
  <c r="L423" i="3"/>
  <c r="M423" i="3"/>
  <c r="N423" i="3"/>
  <c r="O423" i="3"/>
  <c r="P423" i="3"/>
  <c r="R423" i="3"/>
  <c r="S423" i="3"/>
  <c r="T423" i="3"/>
  <c r="U423" i="3"/>
  <c r="F423" i="3"/>
  <c r="G421" i="3"/>
  <c r="J421" i="3"/>
  <c r="K421" i="3"/>
  <c r="L421" i="3"/>
  <c r="M421" i="3"/>
  <c r="N421" i="3"/>
  <c r="O421" i="3"/>
  <c r="P421" i="3"/>
  <c r="R421" i="3"/>
  <c r="S421" i="3"/>
  <c r="T421" i="3"/>
  <c r="U421" i="3"/>
  <c r="F421" i="3"/>
  <c r="G409" i="3"/>
  <c r="J409" i="3"/>
  <c r="K409" i="3"/>
  <c r="L409" i="3"/>
  <c r="M409" i="3"/>
  <c r="N409" i="3"/>
  <c r="O409" i="3"/>
  <c r="P409" i="3"/>
  <c r="R409" i="3"/>
  <c r="S409" i="3"/>
  <c r="T409" i="3"/>
  <c r="U409" i="3"/>
  <c r="F409" i="3"/>
  <c r="G391" i="3"/>
  <c r="J391" i="3"/>
  <c r="K391" i="3"/>
  <c r="L391" i="3"/>
  <c r="M391" i="3"/>
  <c r="N391" i="3"/>
  <c r="O391" i="3"/>
  <c r="P391" i="3"/>
  <c r="R391" i="3"/>
  <c r="S391" i="3"/>
  <c r="T391" i="3"/>
  <c r="U391" i="3"/>
  <c r="F391" i="3"/>
  <c r="G389" i="3"/>
  <c r="J389" i="3"/>
  <c r="K389" i="3"/>
  <c r="L389" i="3"/>
  <c r="M389" i="3"/>
  <c r="N389" i="3"/>
  <c r="O389" i="3"/>
  <c r="P389" i="3"/>
  <c r="R389" i="3"/>
  <c r="S389" i="3"/>
  <c r="T389" i="3"/>
  <c r="U389" i="3"/>
  <c r="F389" i="3"/>
  <c r="G386" i="3"/>
  <c r="J386" i="3"/>
  <c r="K386" i="3"/>
  <c r="L386" i="3"/>
  <c r="M386" i="3"/>
  <c r="N386" i="3"/>
  <c r="O386" i="3"/>
  <c r="P386" i="3"/>
  <c r="R386" i="3"/>
  <c r="S386" i="3"/>
  <c r="T386" i="3"/>
  <c r="U386" i="3"/>
  <c r="F386" i="3"/>
  <c r="G384" i="3"/>
  <c r="J384" i="3"/>
  <c r="K384" i="3"/>
  <c r="L384" i="3"/>
  <c r="M384" i="3"/>
  <c r="N384" i="3"/>
  <c r="O384" i="3"/>
  <c r="P384" i="3"/>
  <c r="R384" i="3"/>
  <c r="S384" i="3"/>
  <c r="T384" i="3"/>
  <c r="U384" i="3"/>
  <c r="F384" i="3"/>
  <c r="G382" i="3"/>
  <c r="J382" i="3"/>
  <c r="K382" i="3"/>
  <c r="L382" i="3"/>
  <c r="M382" i="3"/>
  <c r="N382" i="3"/>
  <c r="O382" i="3"/>
  <c r="P382" i="3"/>
  <c r="R382" i="3"/>
  <c r="S382" i="3"/>
  <c r="T382" i="3"/>
  <c r="U382" i="3"/>
  <c r="F382" i="3"/>
  <c r="G378" i="3"/>
  <c r="J378" i="3"/>
  <c r="K378" i="3"/>
  <c r="L378" i="3"/>
  <c r="M378" i="3"/>
  <c r="N378" i="3"/>
  <c r="O378" i="3"/>
  <c r="P378" i="3"/>
  <c r="R378" i="3"/>
  <c r="S378" i="3"/>
  <c r="T378" i="3"/>
  <c r="U378" i="3"/>
  <c r="F378" i="3"/>
  <c r="G357" i="3"/>
  <c r="J357" i="3"/>
  <c r="K357" i="3"/>
  <c r="K354" i="3" s="1"/>
  <c r="L357" i="3"/>
  <c r="M357" i="3"/>
  <c r="M354" i="3" s="1"/>
  <c r="N357" i="3"/>
  <c r="O357" i="3"/>
  <c r="O354" i="3" s="1"/>
  <c r="P357" i="3"/>
  <c r="R357" i="3"/>
  <c r="S357" i="3"/>
  <c r="T357" i="3"/>
  <c r="U357" i="3"/>
  <c r="U354" i="3" s="1"/>
  <c r="F357" i="3"/>
  <c r="F355" i="3"/>
  <c r="F354" i="3" s="1"/>
  <c r="G334" i="3"/>
  <c r="J334" i="3"/>
  <c r="J333" i="3" s="1"/>
  <c r="K334" i="3"/>
  <c r="L334" i="3"/>
  <c r="L333" i="3" s="1"/>
  <c r="M334" i="3"/>
  <c r="N334" i="3"/>
  <c r="N333" i="3" s="1"/>
  <c r="O334" i="3"/>
  <c r="P334" i="3"/>
  <c r="P333" i="3" s="1"/>
  <c r="R334" i="3"/>
  <c r="R333" i="3" s="1"/>
  <c r="S334" i="3"/>
  <c r="T334" i="3"/>
  <c r="T333" i="3" s="1"/>
  <c r="U334" i="3"/>
  <c r="G348" i="3"/>
  <c r="J348" i="3"/>
  <c r="K348" i="3"/>
  <c r="L348" i="3"/>
  <c r="M348" i="3"/>
  <c r="N348" i="3"/>
  <c r="O348" i="3"/>
  <c r="P348" i="3"/>
  <c r="R348" i="3"/>
  <c r="S348" i="3"/>
  <c r="T348" i="3"/>
  <c r="U348" i="3"/>
  <c r="F348" i="3"/>
  <c r="G337" i="3"/>
  <c r="J337" i="3"/>
  <c r="K337" i="3"/>
  <c r="L337" i="3"/>
  <c r="M337" i="3"/>
  <c r="N337" i="3"/>
  <c r="O337" i="3"/>
  <c r="P337" i="3"/>
  <c r="R337" i="3"/>
  <c r="S337" i="3"/>
  <c r="T337" i="3"/>
  <c r="U337" i="3"/>
  <c r="F337" i="3"/>
  <c r="F334" i="3"/>
  <c r="F333" i="3"/>
  <c r="G237" i="3"/>
  <c r="J237" i="3"/>
  <c r="K237" i="3"/>
  <c r="L237" i="3"/>
  <c r="M237" i="3"/>
  <c r="N237" i="3"/>
  <c r="N236" i="3" s="1"/>
  <c r="O237" i="3"/>
  <c r="O236" i="3" s="1"/>
  <c r="P237" i="3"/>
  <c r="R237" i="3"/>
  <c r="R236" i="3" s="1"/>
  <c r="S237" i="3"/>
  <c r="S236" i="3" s="1"/>
  <c r="T237" i="3"/>
  <c r="U237" i="3"/>
  <c r="U236" i="3" s="1"/>
  <c r="G327" i="3"/>
  <c r="J327" i="3"/>
  <c r="K327" i="3"/>
  <c r="L327" i="3"/>
  <c r="M327" i="3"/>
  <c r="N327" i="3"/>
  <c r="O327" i="3"/>
  <c r="P327" i="3"/>
  <c r="R327" i="3"/>
  <c r="S327" i="3"/>
  <c r="T327" i="3"/>
  <c r="U327" i="3"/>
  <c r="F327" i="3"/>
  <c r="G325" i="3"/>
  <c r="J325" i="3"/>
  <c r="K325" i="3"/>
  <c r="L325" i="3"/>
  <c r="M325" i="3"/>
  <c r="N325" i="3"/>
  <c r="O325" i="3"/>
  <c r="P325" i="3"/>
  <c r="R325" i="3"/>
  <c r="S325" i="3"/>
  <c r="T325" i="3"/>
  <c r="U325" i="3"/>
  <c r="F325" i="3"/>
  <c r="G314" i="3"/>
  <c r="J314" i="3"/>
  <c r="K314" i="3"/>
  <c r="L314" i="3"/>
  <c r="M314" i="3"/>
  <c r="N314" i="3"/>
  <c r="O314" i="3"/>
  <c r="P314" i="3"/>
  <c r="R314" i="3"/>
  <c r="S314" i="3"/>
  <c r="T314" i="3"/>
  <c r="U314" i="3"/>
  <c r="F314" i="3"/>
  <c r="G306" i="3"/>
  <c r="J306" i="3"/>
  <c r="K306" i="3"/>
  <c r="L306" i="3"/>
  <c r="M306" i="3"/>
  <c r="N306" i="3"/>
  <c r="O306" i="3"/>
  <c r="P306" i="3"/>
  <c r="R306" i="3"/>
  <c r="S306" i="3"/>
  <c r="T306" i="3"/>
  <c r="U306" i="3"/>
  <c r="F306" i="3"/>
  <c r="G297" i="3"/>
  <c r="J297" i="3"/>
  <c r="K297" i="3"/>
  <c r="L297" i="3"/>
  <c r="M297" i="3"/>
  <c r="N297" i="3"/>
  <c r="O297" i="3"/>
  <c r="P297" i="3"/>
  <c r="R297" i="3"/>
  <c r="S297" i="3"/>
  <c r="T297" i="3"/>
  <c r="U297" i="3"/>
  <c r="F297" i="3"/>
  <c r="G292" i="3"/>
  <c r="J292" i="3"/>
  <c r="K292" i="3"/>
  <c r="L292" i="3"/>
  <c r="M292" i="3"/>
  <c r="N292" i="3"/>
  <c r="O292" i="3"/>
  <c r="P292" i="3"/>
  <c r="R292" i="3"/>
  <c r="S292" i="3"/>
  <c r="T292" i="3"/>
  <c r="U292" i="3"/>
  <c r="F292" i="3"/>
  <c r="G287" i="3"/>
  <c r="J287" i="3"/>
  <c r="K287" i="3"/>
  <c r="L287" i="3"/>
  <c r="M287" i="3"/>
  <c r="M236" i="3" s="1"/>
  <c r="N287" i="3"/>
  <c r="O287" i="3"/>
  <c r="P287" i="3"/>
  <c r="R287" i="3"/>
  <c r="S287" i="3"/>
  <c r="T287" i="3"/>
  <c r="T236" i="3" s="1"/>
  <c r="U287" i="3"/>
  <c r="F287" i="3"/>
  <c r="G268" i="3"/>
  <c r="J268" i="3"/>
  <c r="K268" i="3"/>
  <c r="L268" i="3"/>
  <c r="M268" i="3"/>
  <c r="N268" i="3"/>
  <c r="O268" i="3"/>
  <c r="P268" i="3"/>
  <c r="R268" i="3"/>
  <c r="S268" i="3"/>
  <c r="T268" i="3"/>
  <c r="U268" i="3"/>
  <c r="F268" i="3"/>
  <c r="G260" i="3"/>
  <c r="J260" i="3"/>
  <c r="K260" i="3"/>
  <c r="L260" i="3"/>
  <c r="M260" i="3"/>
  <c r="N260" i="3"/>
  <c r="O260" i="3"/>
  <c r="P260" i="3"/>
  <c r="P236" i="3" s="1"/>
  <c r="R260" i="3"/>
  <c r="S260" i="3"/>
  <c r="T260" i="3"/>
  <c r="U260" i="3"/>
  <c r="F260" i="3"/>
  <c r="F237" i="3"/>
  <c r="F236" i="3" s="1"/>
  <c r="G234" i="3"/>
  <c r="J234" i="3"/>
  <c r="J233" i="3" s="1"/>
  <c r="K234" i="3"/>
  <c r="K233" i="3"/>
  <c r="L234" i="3"/>
  <c r="L233" i="3" s="1"/>
  <c r="M234" i="3"/>
  <c r="M233" i="3" s="1"/>
  <c r="N234" i="3"/>
  <c r="N233" i="3"/>
  <c r="O234" i="3"/>
  <c r="O233" i="3" s="1"/>
  <c r="P234" i="3"/>
  <c r="P233" i="3" s="1"/>
  <c r="R234" i="3"/>
  <c r="R233" i="3"/>
  <c r="S234" i="3"/>
  <c r="S233" i="3" s="1"/>
  <c r="T234" i="3"/>
  <c r="T233" i="3" s="1"/>
  <c r="U234" i="3"/>
  <c r="U233" i="3"/>
  <c r="F234" i="3"/>
  <c r="F233" i="3" s="1"/>
  <c r="G231" i="3"/>
  <c r="J231" i="3"/>
  <c r="J230" i="3" s="1"/>
  <c r="K231" i="3"/>
  <c r="K230" i="3" s="1"/>
  <c r="L231" i="3"/>
  <c r="L230" i="3"/>
  <c r="M231" i="3"/>
  <c r="M230" i="3" s="1"/>
  <c r="N231" i="3"/>
  <c r="N230" i="3" s="1"/>
  <c r="O231" i="3"/>
  <c r="O230" i="3"/>
  <c r="P231" i="3"/>
  <c r="P230" i="3" s="1"/>
  <c r="R231" i="3"/>
  <c r="R230" i="3" s="1"/>
  <c r="S231" i="3"/>
  <c r="S230" i="3"/>
  <c r="T231" i="3"/>
  <c r="T230" i="3" s="1"/>
  <c r="U231" i="3"/>
  <c r="U230" i="3" s="1"/>
  <c r="F231" i="3"/>
  <c r="F230" i="3"/>
  <c r="G222" i="3"/>
  <c r="J222" i="3"/>
  <c r="K222" i="3"/>
  <c r="L222" i="3"/>
  <c r="M222" i="3"/>
  <c r="N222" i="3"/>
  <c r="O222" i="3"/>
  <c r="P222" i="3"/>
  <c r="R222" i="3"/>
  <c r="S222" i="3"/>
  <c r="T222" i="3"/>
  <c r="U222" i="3"/>
  <c r="F222" i="3"/>
  <c r="G216" i="3"/>
  <c r="J216" i="3"/>
  <c r="K216" i="3"/>
  <c r="L216" i="3"/>
  <c r="M216" i="3"/>
  <c r="N216" i="3"/>
  <c r="O216" i="3"/>
  <c r="P216" i="3"/>
  <c r="R216" i="3"/>
  <c r="S216" i="3"/>
  <c r="T216" i="3"/>
  <c r="U216" i="3"/>
  <c r="F216" i="3"/>
  <c r="G195" i="3"/>
  <c r="J195" i="3"/>
  <c r="K195" i="3"/>
  <c r="L195" i="3"/>
  <c r="M195" i="3"/>
  <c r="N195" i="3"/>
  <c r="O195" i="3"/>
  <c r="P195" i="3"/>
  <c r="R195" i="3"/>
  <c r="S195" i="3"/>
  <c r="T195" i="3"/>
  <c r="U195" i="3"/>
  <c r="F195" i="3"/>
  <c r="G191" i="3"/>
  <c r="G190" i="3" s="1"/>
  <c r="J191" i="3"/>
  <c r="J190" i="3" s="1"/>
  <c r="K191" i="3"/>
  <c r="K190" i="3"/>
  <c r="L191" i="3"/>
  <c r="L190" i="3" s="1"/>
  <c r="M191" i="3"/>
  <c r="M190" i="3" s="1"/>
  <c r="N191" i="3"/>
  <c r="O191" i="3"/>
  <c r="O190" i="3" s="1"/>
  <c r="P191" i="3"/>
  <c r="P190" i="3" s="1"/>
  <c r="R191" i="3"/>
  <c r="R190" i="3"/>
  <c r="S191" i="3"/>
  <c r="S190" i="3" s="1"/>
  <c r="T191" i="3"/>
  <c r="T190" i="3" s="1"/>
  <c r="U191" i="3"/>
  <c r="G193" i="3"/>
  <c r="J193" i="3"/>
  <c r="K193" i="3"/>
  <c r="L193" i="3"/>
  <c r="M193" i="3"/>
  <c r="N193" i="3"/>
  <c r="N190" i="3" s="1"/>
  <c r="O193" i="3"/>
  <c r="P193" i="3"/>
  <c r="R193" i="3"/>
  <c r="S193" i="3"/>
  <c r="T193" i="3"/>
  <c r="U193" i="3"/>
  <c r="U190" i="3" s="1"/>
  <c r="F193" i="3"/>
  <c r="F191" i="3"/>
  <c r="G182" i="3"/>
  <c r="J182" i="3"/>
  <c r="K182" i="3"/>
  <c r="L182" i="3"/>
  <c r="M182" i="3"/>
  <c r="N182" i="3"/>
  <c r="O182" i="3"/>
  <c r="P182" i="3"/>
  <c r="R182" i="3"/>
  <c r="S182" i="3"/>
  <c r="T182" i="3"/>
  <c r="U182" i="3"/>
  <c r="F182" i="3"/>
  <c r="G180" i="3"/>
  <c r="J180" i="3"/>
  <c r="J179" i="3"/>
  <c r="K180" i="3"/>
  <c r="K179" i="3" s="1"/>
  <c r="L180" i="3"/>
  <c r="L179" i="3" s="1"/>
  <c r="M180" i="3"/>
  <c r="M179" i="3"/>
  <c r="N180" i="3"/>
  <c r="N179" i="3" s="1"/>
  <c r="O180" i="3"/>
  <c r="O179" i="3" s="1"/>
  <c r="P180" i="3"/>
  <c r="P179" i="3"/>
  <c r="R180" i="3"/>
  <c r="R179" i="3" s="1"/>
  <c r="S180" i="3"/>
  <c r="S179" i="3" s="1"/>
  <c r="T180" i="3"/>
  <c r="T179" i="3"/>
  <c r="U180" i="3"/>
  <c r="U179" i="3" s="1"/>
  <c r="F180" i="3"/>
  <c r="F179" i="3" s="1"/>
  <c r="G167" i="3"/>
  <c r="J167" i="3"/>
  <c r="K167" i="3"/>
  <c r="L167" i="3"/>
  <c r="M167" i="3"/>
  <c r="N167" i="3"/>
  <c r="O167" i="3"/>
  <c r="P167" i="3"/>
  <c r="R167" i="3"/>
  <c r="S167" i="3"/>
  <c r="T167" i="3"/>
  <c r="U167" i="3"/>
  <c r="F167" i="3"/>
  <c r="G148" i="3"/>
  <c r="J148" i="3"/>
  <c r="K148" i="3"/>
  <c r="L148" i="3"/>
  <c r="M148" i="3"/>
  <c r="N148" i="3"/>
  <c r="O148" i="3"/>
  <c r="P148" i="3"/>
  <c r="R148" i="3"/>
  <c r="S148" i="3"/>
  <c r="T148" i="3"/>
  <c r="U148" i="3"/>
  <c r="F148" i="3"/>
  <c r="G144" i="3"/>
  <c r="J144" i="3"/>
  <c r="K144" i="3"/>
  <c r="L144" i="3"/>
  <c r="M144" i="3"/>
  <c r="N144" i="3"/>
  <c r="O144" i="3"/>
  <c r="P144" i="3"/>
  <c r="R144" i="3"/>
  <c r="S144" i="3"/>
  <c r="T144" i="3"/>
  <c r="U144" i="3"/>
  <c r="F144" i="3"/>
  <c r="J118" i="3"/>
  <c r="K118" i="3"/>
  <c r="L118" i="3"/>
  <c r="M118" i="3"/>
  <c r="N118" i="3"/>
  <c r="O118" i="3"/>
  <c r="P118" i="3"/>
  <c r="R118" i="3"/>
  <c r="S118" i="3"/>
  <c r="T118" i="3"/>
  <c r="U118" i="3"/>
  <c r="G118" i="3"/>
  <c r="F118" i="3"/>
  <c r="J110" i="3"/>
  <c r="K110" i="3"/>
  <c r="L110" i="3"/>
  <c r="M110" i="3"/>
  <c r="N110" i="3"/>
  <c r="O110" i="3"/>
  <c r="P110" i="3"/>
  <c r="R110" i="3"/>
  <c r="S110" i="3"/>
  <c r="T110" i="3"/>
  <c r="U110" i="3"/>
  <c r="G110" i="3"/>
  <c r="H110" i="3"/>
  <c r="F110" i="3"/>
  <c r="J94" i="3"/>
  <c r="J93" i="3"/>
  <c r="K94" i="3"/>
  <c r="K93" i="3" s="1"/>
  <c r="L94" i="3"/>
  <c r="L93" i="3" s="1"/>
  <c r="M94" i="3"/>
  <c r="M93" i="3"/>
  <c r="N94" i="3"/>
  <c r="N93" i="3" s="1"/>
  <c r="O94" i="3"/>
  <c r="O93" i="3" s="1"/>
  <c r="P94" i="3"/>
  <c r="P93" i="3"/>
  <c r="R94" i="3"/>
  <c r="R93" i="3" s="1"/>
  <c r="S94" i="3"/>
  <c r="S93" i="3" s="1"/>
  <c r="T94" i="3"/>
  <c r="T93" i="3"/>
  <c r="U94" i="3"/>
  <c r="U93" i="3" s="1"/>
  <c r="G94" i="3"/>
  <c r="F94" i="3"/>
  <c r="J87" i="3"/>
  <c r="K87" i="3"/>
  <c r="L87" i="3"/>
  <c r="M87" i="3"/>
  <c r="N87" i="3"/>
  <c r="O87" i="3"/>
  <c r="P87" i="3"/>
  <c r="R87" i="3"/>
  <c r="S87" i="3"/>
  <c r="T87" i="3"/>
  <c r="U87" i="3"/>
  <c r="G87" i="3"/>
  <c r="F87" i="3"/>
  <c r="L80" i="3"/>
  <c r="L79" i="3" s="1"/>
  <c r="M80" i="3"/>
  <c r="N80" i="3"/>
  <c r="N79" i="3" s="1"/>
  <c r="O80" i="3"/>
  <c r="O79" i="3" s="1"/>
  <c r="P80" i="3"/>
  <c r="R80" i="3"/>
  <c r="R79" i="3" s="1"/>
  <c r="S80" i="3"/>
  <c r="S79" i="3" s="1"/>
  <c r="T80" i="3"/>
  <c r="U80" i="3"/>
  <c r="U79" i="3" s="1"/>
  <c r="J84" i="3"/>
  <c r="K84" i="3"/>
  <c r="L84" i="3"/>
  <c r="M84" i="3"/>
  <c r="M79" i="3" s="1"/>
  <c r="N84" i="3"/>
  <c r="O84" i="3"/>
  <c r="P84" i="3"/>
  <c r="P79" i="3" s="1"/>
  <c r="R84" i="3"/>
  <c r="S84" i="3"/>
  <c r="T84" i="3"/>
  <c r="T79" i="3" s="1"/>
  <c r="U84" i="3"/>
  <c r="G84" i="3"/>
  <c r="F84" i="3"/>
  <c r="J80" i="3"/>
  <c r="J79" i="3" s="1"/>
  <c r="K80" i="3"/>
  <c r="K79" i="3" s="1"/>
  <c r="G80" i="3"/>
  <c r="G79" i="3"/>
  <c r="F80" i="3"/>
  <c r="F79" i="3" s="1"/>
  <c r="Q13" i="3"/>
  <c r="Q14" i="3"/>
  <c r="Q16" i="3"/>
  <c r="Q18" i="3"/>
  <c r="Q20" i="3"/>
  <c r="Q21" i="3"/>
  <c r="Q22" i="3"/>
  <c r="Q23" i="3"/>
  <c r="Q24" i="3"/>
  <c r="Q25" i="3"/>
  <c r="Q28" i="3"/>
  <c r="Q29" i="3"/>
  <c r="Q32" i="3"/>
  <c r="Q33" i="3"/>
  <c r="Q35" i="3"/>
  <c r="Q36" i="3"/>
  <c r="Q38" i="3"/>
  <c r="Q40" i="3"/>
  <c r="Q41" i="3"/>
  <c r="Q42" i="3"/>
  <c r="Q43" i="3"/>
  <c r="Q44" i="3"/>
  <c r="Q46" i="3"/>
  <c r="Q47" i="3"/>
  <c r="Q48" i="3"/>
  <c r="Q49" i="3"/>
  <c r="Q52" i="3"/>
  <c r="Q53" i="3"/>
  <c r="Q56" i="3"/>
  <c r="Q57" i="3"/>
  <c r="Q58" i="3"/>
  <c r="Q59" i="3"/>
  <c r="Q60" i="3"/>
  <c r="Q61" i="3"/>
  <c r="Q62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81" i="3"/>
  <c r="Q80" i="3"/>
  <c r="Q82" i="3"/>
  <c r="Q83" i="3"/>
  <c r="Q85" i="3"/>
  <c r="Q84" i="3" s="1"/>
  <c r="Q79" i="3" s="1"/>
  <c r="Q86" i="3"/>
  <c r="Q88" i="3"/>
  <c r="Q87" i="3" s="1"/>
  <c r="Q89" i="3"/>
  <c r="Q90" i="3"/>
  <c r="Q91" i="3"/>
  <c r="Q92" i="3"/>
  <c r="Q95" i="3"/>
  <c r="Q94" i="3" s="1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1" i="3"/>
  <c r="Q110" i="3" s="1"/>
  <c r="Q112" i="3"/>
  <c r="Q113" i="3"/>
  <c r="Q114" i="3"/>
  <c r="Q115" i="3"/>
  <c r="Q116" i="3"/>
  <c r="Q117" i="3"/>
  <c r="Q119" i="3"/>
  <c r="Q118" i="3" s="1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5" i="3"/>
  <c r="Q146" i="3"/>
  <c r="Q147" i="3"/>
  <c r="Q144" i="3" s="1"/>
  <c r="Q149" i="3"/>
  <c r="Q148" i="3" s="1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8" i="3"/>
  <c r="Q167" i="3" s="1"/>
  <c r="Q169" i="3"/>
  <c r="Q170" i="3"/>
  <c r="Q171" i="3"/>
  <c r="Q172" i="3"/>
  <c r="Q173" i="3"/>
  <c r="Q174" i="3"/>
  <c r="Q175" i="3"/>
  <c r="Q176" i="3"/>
  <c r="Q177" i="3"/>
  <c r="Q178" i="3"/>
  <c r="Q181" i="3"/>
  <c r="Q180" i="3" s="1"/>
  <c r="Q183" i="3"/>
  <c r="Q182" i="3" s="1"/>
  <c r="Q184" i="3"/>
  <c r="Q185" i="3"/>
  <c r="Q186" i="3"/>
  <c r="Q187" i="3"/>
  <c r="Q188" i="3"/>
  <c r="Q189" i="3"/>
  <c r="Q192" i="3"/>
  <c r="Q191" i="3"/>
  <c r="Q194" i="3"/>
  <c r="Q193" i="3" s="1"/>
  <c r="Q196" i="3"/>
  <c r="Q195" i="3" s="1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7" i="3"/>
  <c r="Q216" i="3" s="1"/>
  <c r="Q218" i="3"/>
  <c r="Q219" i="3"/>
  <c r="Q220" i="3"/>
  <c r="Q221" i="3"/>
  <c r="Q223" i="3"/>
  <c r="Q222" i="3" s="1"/>
  <c r="Q224" i="3"/>
  <c r="Q225" i="3"/>
  <c r="Q226" i="3"/>
  <c r="Q227" i="3"/>
  <c r="Q228" i="3"/>
  <c r="Q229" i="3"/>
  <c r="Q232" i="3"/>
  <c r="Q231" i="3"/>
  <c r="Q230" i="3" s="1"/>
  <c r="Q235" i="3"/>
  <c r="Q234" i="3"/>
  <c r="Q233" i="3" s="1"/>
  <c r="Q238" i="3"/>
  <c r="Q239" i="3"/>
  <c r="Q240" i="3"/>
  <c r="Q237" i="3" s="1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1" i="3"/>
  <c r="Q260" i="3" s="1"/>
  <c r="Q262" i="3"/>
  <c r="Q263" i="3"/>
  <c r="Q264" i="3"/>
  <c r="Q265" i="3"/>
  <c r="Q266" i="3"/>
  <c r="Q267" i="3"/>
  <c r="Q269" i="3"/>
  <c r="Q268" i="3" s="1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8" i="3"/>
  <c r="Q289" i="3"/>
  <c r="Q287" i="3" s="1"/>
  <c r="Q290" i="3"/>
  <c r="Q291" i="3"/>
  <c r="Q293" i="3"/>
  <c r="Q292" i="3" s="1"/>
  <c r="Q294" i="3"/>
  <c r="Q295" i="3"/>
  <c r="Q296" i="3"/>
  <c r="Q298" i="3"/>
  <c r="Q299" i="3"/>
  <c r="Q300" i="3"/>
  <c r="Q297" i="3" s="1"/>
  <c r="Q301" i="3"/>
  <c r="Q302" i="3"/>
  <c r="Q303" i="3"/>
  <c r="Q304" i="3"/>
  <c r="Q305" i="3"/>
  <c r="Q307" i="3"/>
  <c r="Q308" i="3"/>
  <c r="Q309" i="3"/>
  <c r="Q310" i="3"/>
  <c r="Q311" i="3"/>
  <c r="Q312" i="3"/>
  <c r="Q313" i="3"/>
  <c r="Q306" i="3" s="1"/>
  <c r="Q315" i="3"/>
  <c r="Q314" i="3" s="1"/>
  <c r="Q316" i="3"/>
  <c r="Q317" i="3"/>
  <c r="Q318" i="3"/>
  <c r="Q319" i="3"/>
  <c r="Q320" i="3"/>
  <c r="Q321" i="3"/>
  <c r="Q322" i="3"/>
  <c r="Q323" i="3"/>
  <c r="Q324" i="3"/>
  <c r="Q326" i="3"/>
  <c r="Q325" i="3" s="1"/>
  <c r="Q328" i="3"/>
  <c r="Q329" i="3"/>
  <c r="Q330" i="3"/>
  <c r="Q327" i="3" s="1"/>
  <c r="Q331" i="3"/>
  <c r="Q332" i="3"/>
  <c r="Q335" i="3"/>
  <c r="Q336" i="3"/>
  <c r="Q338" i="3"/>
  <c r="Q339" i="3"/>
  <c r="Q340" i="3"/>
  <c r="Q341" i="3"/>
  <c r="Q342" i="3"/>
  <c r="Q343" i="3"/>
  <c r="Q344" i="3"/>
  <c r="Q345" i="3"/>
  <c r="Q346" i="3"/>
  <c r="Q347" i="3"/>
  <c r="Q349" i="3"/>
  <c r="Q350" i="3"/>
  <c r="Q351" i="3"/>
  <c r="Q352" i="3"/>
  <c r="Q353" i="3"/>
  <c r="Q356" i="3"/>
  <c r="Q355" i="3" s="1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9" i="3"/>
  <c r="Q380" i="3"/>
  <c r="Q381" i="3"/>
  <c r="Q383" i="3"/>
  <c r="Q382" i="3"/>
  <c r="Q385" i="3"/>
  <c r="Q384" i="3"/>
  <c r="Q387" i="3"/>
  <c r="Q386" i="3" s="1"/>
  <c r="Q388" i="3"/>
  <c r="Q390" i="3"/>
  <c r="Q389" i="3" s="1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10" i="3"/>
  <c r="Q411" i="3"/>
  <c r="Q412" i="3"/>
  <c r="Q413" i="3"/>
  <c r="Q414" i="3"/>
  <c r="Q415" i="3"/>
  <c r="Q416" i="3"/>
  <c r="Q417" i="3"/>
  <c r="Q418" i="3"/>
  <c r="Q419" i="3"/>
  <c r="Q420" i="3"/>
  <c r="Q422" i="3"/>
  <c r="Q421" i="3" s="1"/>
  <c r="Q424" i="3"/>
  <c r="Q425" i="3"/>
  <c r="Q426" i="3"/>
  <c r="Q427" i="3"/>
  <c r="Q428" i="3"/>
  <c r="Q429" i="3"/>
  <c r="Q430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7" i="3"/>
  <c r="Q448" i="3"/>
  <c r="Q449" i="3"/>
  <c r="Q450" i="3"/>
  <c r="Q451" i="3"/>
  <c r="Q452" i="3"/>
  <c r="Q454" i="3"/>
  <c r="Q453" i="3" s="1"/>
  <c r="Q456" i="3"/>
  <c r="Q455" i="3"/>
  <c r="Q458" i="3"/>
  <c r="Q457" i="3"/>
  <c r="Q460" i="3"/>
  <c r="Q459" i="3" s="1"/>
  <c r="Q463" i="3"/>
  <c r="Q464" i="3"/>
  <c r="Q465" i="3"/>
  <c r="Q466" i="3"/>
  <c r="Q467" i="3"/>
  <c r="Q469" i="3"/>
  <c r="Q470" i="3"/>
  <c r="Q471" i="3"/>
  <c r="Q472" i="3"/>
  <c r="Q473" i="3"/>
  <c r="Q474" i="3"/>
  <c r="Q475" i="3"/>
  <c r="Q476" i="3"/>
  <c r="Q478" i="3"/>
  <c r="Q477" i="3" s="1"/>
  <c r="Q461" i="3" s="1"/>
  <c r="Q480" i="3"/>
  <c r="Q481" i="3"/>
  <c r="Q482" i="3"/>
  <c r="Q483" i="3"/>
  <c r="Q484" i="3"/>
  <c r="Q485" i="3"/>
  <c r="Q486" i="3"/>
  <c r="Q487" i="3"/>
  <c r="Q488" i="3"/>
  <c r="Q489" i="3"/>
  <c r="Q490" i="3"/>
  <c r="Q492" i="3"/>
  <c r="Q491" i="3"/>
  <c r="Q494" i="3"/>
  <c r="Q493" i="3" s="1"/>
  <c r="Q497" i="3"/>
  <c r="Q498" i="3"/>
  <c r="Q499" i="3"/>
  <c r="Q500" i="3"/>
  <c r="Q501" i="3"/>
  <c r="Q502" i="3"/>
  <c r="Q503" i="3"/>
  <c r="Q504" i="3"/>
  <c r="Q506" i="3"/>
  <c r="Q507" i="3"/>
  <c r="Q508" i="3"/>
  <c r="Q509" i="3"/>
  <c r="Q510" i="3"/>
  <c r="Q511" i="3"/>
  <c r="Q512" i="3"/>
  <c r="Q513" i="3"/>
  <c r="Q514" i="3"/>
  <c r="Q516" i="3"/>
  <c r="Q517" i="3"/>
  <c r="Q518" i="3"/>
  <c r="Q519" i="3"/>
  <c r="Q521" i="3"/>
  <c r="Q522" i="3"/>
  <c r="Q523" i="3"/>
  <c r="Q524" i="3"/>
  <c r="Q525" i="3"/>
  <c r="Q526" i="3"/>
  <c r="Q528" i="3"/>
  <c r="Q527" i="3"/>
  <c r="Q530" i="3"/>
  <c r="Q531" i="3"/>
  <c r="Q532" i="3"/>
  <c r="Q533" i="3"/>
  <c r="Q534" i="3"/>
  <c r="Q535" i="3"/>
  <c r="Q537" i="3"/>
  <c r="Q538" i="3"/>
  <c r="Q539" i="3"/>
  <c r="Q540" i="3"/>
  <c r="Q541" i="3"/>
  <c r="Q542" i="3"/>
  <c r="Q545" i="3"/>
  <c r="Q546" i="3"/>
  <c r="Q547" i="3"/>
  <c r="Q548" i="3"/>
  <c r="Q549" i="3"/>
  <c r="Q550" i="3"/>
  <c r="Q551" i="3"/>
  <c r="Q552" i="3"/>
  <c r="Q553" i="3"/>
  <c r="Q554" i="3"/>
  <c r="Q555" i="3"/>
  <c r="Q557" i="3"/>
  <c r="Q556" i="3" s="1"/>
  <c r="Q559" i="3"/>
  <c r="Q560" i="3"/>
  <c r="Q561" i="3"/>
  <c r="Q562" i="3"/>
  <c r="Q563" i="3"/>
  <c r="Q565" i="3"/>
  <c r="Q566" i="3"/>
  <c r="Q567" i="3"/>
  <c r="Q568" i="3"/>
  <c r="Q569" i="3"/>
  <c r="Q570" i="3"/>
  <c r="Q571" i="3"/>
  <c r="Q574" i="3"/>
  <c r="Q575" i="3"/>
  <c r="Q576" i="3"/>
  <c r="Q577" i="3"/>
  <c r="Q578" i="3"/>
  <c r="Q579" i="3"/>
  <c r="Q580" i="3"/>
  <c r="Q581" i="3"/>
  <c r="Q583" i="3"/>
  <c r="Q584" i="3"/>
  <c r="Q585" i="3"/>
  <c r="Q586" i="3"/>
  <c r="Q587" i="3"/>
  <c r="Q588" i="3"/>
  <c r="Q589" i="3"/>
  <c r="Q590" i="3"/>
  <c r="Q591" i="3"/>
  <c r="Q593" i="3"/>
  <c r="Q594" i="3"/>
  <c r="Q595" i="3"/>
  <c r="Q596" i="3"/>
  <c r="Q597" i="3"/>
  <c r="Q598" i="3"/>
  <c r="Q599" i="3"/>
  <c r="I13" i="3"/>
  <c r="I14" i="3"/>
  <c r="I16" i="3"/>
  <c r="I18" i="3"/>
  <c r="I20" i="3"/>
  <c r="I21" i="3"/>
  <c r="I22" i="3"/>
  <c r="I23" i="3"/>
  <c r="I24" i="3"/>
  <c r="I25" i="3"/>
  <c r="I28" i="3"/>
  <c r="I29" i="3"/>
  <c r="I32" i="3"/>
  <c r="I33" i="3"/>
  <c r="I35" i="3"/>
  <c r="I36" i="3"/>
  <c r="I38" i="3"/>
  <c r="I40" i="3"/>
  <c r="I41" i="3"/>
  <c r="I42" i="3"/>
  <c r="I43" i="3"/>
  <c r="I44" i="3"/>
  <c r="I46" i="3"/>
  <c r="I47" i="3"/>
  <c r="I48" i="3"/>
  <c r="I49" i="3"/>
  <c r="I52" i="3"/>
  <c r="I53" i="3"/>
  <c r="I56" i="3"/>
  <c r="I57" i="3"/>
  <c r="I58" i="3"/>
  <c r="I59" i="3"/>
  <c r="I60" i="3"/>
  <c r="I61" i="3"/>
  <c r="I62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1" i="3"/>
  <c r="I80" i="3" s="1"/>
  <c r="I82" i="3"/>
  <c r="I83" i="3"/>
  <c r="I85" i="3"/>
  <c r="I84" i="3" s="1"/>
  <c r="I86" i="3"/>
  <c r="I88" i="3"/>
  <c r="I87" i="3" s="1"/>
  <c r="I89" i="3"/>
  <c r="I90" i="3"/>
  <c r="I91" i="3"/>
  <c r="I92" i="3"/>
  <c r="I95" i="3"/>
  <c r="I94" i="3" s="1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1" i="3"/>
  <c r="I110" i="3" s="1"/>
  <c r="I112" i="3"/>
  <c r="I113" i="3"/>
  <c r="I114" i="3"/>
  <c r="I115" i="3"/>
  <c r="I116" i="3"/>
  <c r="I117" i="3"/>
  <c r="I119" i="3"/>
  <c r="I118" i="3" s="1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5" i="3"/>
  <c r="I144" i="3" s="1"/>
  <c r="I146" i="3"/>
  <c r="I147" i="3"/>
  <c r="I149" i="3"/>
  <c r="I148" i="3" s="1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8" i="3"/>
  <c r="I167" i="3" s="1"/>
  <c r="I169" i="3"/>
  <c r="I170" i="3"/>
  <c r="I171" i="3"/>
  <c r="I172" i="3"/>
  <c r="I173" i="3"/>
  <c r="I174" i="3"/>
  <c r="I175" i="3"/>
  <c r="I176" i="3"/>
  <c r="I177" i="3"/>
  <c r="I178" i="3"/>
  <c r="I181" i="3"/>
  <c r="I180" i="3" s="1"/>
  <c r="I179" i="3" s="1"/>
  <c r="I183" i="3"/>
  <c r="I184" i="3"/>
  <c r="I185" i="3"/>
  <c r="I182" i="3" s="1"/>
  <c r="I186" i="3"/>
  <c r="I187" i="3"/>
  <c r="I188" i="3"/>
  <c r="I189" i="3"/>
  <c r="I192" i="3"/>
  <c r="I191" i="3"/>
  <c r="I194" i="3"/>
  <c r="I193" i="3" s="1"/>
  <c r="I196" i="3"/>
  <c r="I197" i="3"/>
  <c r="I198" i="3"/>
  <c r="I195" i="3" s="1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7" i="3"/>
  <c r="I216" i="3" s="1"/>
  <c r="I218" i="3"/>
  <c r="I219" i="3"/>
  <c r="I220" i="3"/>
  <c r="I221" i="3"/>
  <c r="I223" i="3"/>
  <c r="I222" i="3" s="1"/>
  <c r="I224" i="3"/>
  <c r="I225" i="3"/>
  <c r="I226" i="3"/>
  <c r="I227" i="3"/>
  <c r="I228" i="3"/>
  <c r="I229" i="3"/>
  <c r="I232" i="3"/>
  <c r="I231" i="3"/>
  <c r="I230" i="3" s="1"/>
  <c r="I235" i="3"/>
  <c r="I234" i="3"/>
  <c r="I233" i="3" s="1"/>
  <c r="I238" i="3"/>
  <c r="I239" i="3"/>
  <c r="I237" i="3" s="1"/>
  <c r="I236" i="3" s="1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1" i="3"/>
  <c r="I260" i="3" s="1"/>
  <c r="I262" i="3"/>
  <c r="I263" i="3"/>
  <c r="I264" i="3"/>
  <c r="I265" i="3"/>
  <c r="I266" i="3"/>
  <c r="I267" i="3"/>
  <c r="I269" i="3"/>
  <c r="I268" i="3" s="1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8" i="3"/>
  <c r="I287" i="3" s="1"/>
  <c r="I289" i="3"/>
  <c r="I290" i="3"/>
  <c r="I291" i="3"/>
  <c r="I293" i="3"/>
  <c r="I292" i="3" s="1"/>
  <c r="I294" i="3"/>
  <c r="I295" i="3"/>
  <c r="I296" i="3"/>
  <c r="I298" i="3"/>
  <c r="I299" i="3"/>
  <c r="I300" i="3"/>
  <c r="I301" i="3"/>
  <c r="I297" i="3" s="1"/>
  <c r="I302" i="3"/>
  <c r="I303" i="3"/>
  <c r="I304" i="3"/>
  <c r="I305" i="3"/>
  <c r="I307" i="3"/>
  <c r="I308" i="3"/>
  <c r="I309" i="3"/>
  <c r="I310" i="3"/>
  <c r="I311" i="3"/>
  <c r="I312" i="3"/>
  <c r="I313" i="3"/>
  <c r="I306" i="3" s="1"/>
  <c r="I315" i="3"/>
  <c r="I314" i="3" s="1"/>
  <c r="I316" i="3"/>
  <c r="I317" i="3"/>
  <c r="I318" i="3"/>
  <c r="I319" i="3"/>
  <c r="I320" i="3"/>
  <c r="I321" i="3"/>
  <c r="I322" i="3"/>
  <c r="I323" i="3"/>
  <c r="I324" i="3"/>
  <c r="I326" i="3"/>
  <c r="I325" i="3" s="1"/>
  <c r="I328" i="3"/>
  <c r="I329" i="3"/>
  <c r="I330" i="3"/>
  <c r="I331" i="3"/>
  <c r="I327" i="3" s="1"/>
  <c r="I332" i="3"/>
  <c r="I335" i="3"/>
  <c r="I336" i="3"/>
  <c r="I338" i="3"/>
  <c r="I339" i="3"/>
  <c r="I340" i="3"/>
  <c r="I341" i="3"/>
  <c r="I342" i="3"/>
  <c r="I343" i="3"/>
  <c r="I344" i="3"/>
  <c r="I345" i="3"/>
  <c r="I346" i="3"/>
  <c r="I347" i="3"/>
  <c r="I349" i="3"/>
  <c r="I350" i="3"/>
  <c r="I351" i="3"/>
  <c r="I352" i="3"/>
  <c r="I353" i="3"/>
  <c r="I356" i="3"/>
  <c r="I355" i="3" s="1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9" i="3"/>
  <c r="I380" i="3"/>
  <c r="I381" i="3"/>
  <c r="I383" i="3"/>
  <c r="I382" i="3"/>
  <c r="I385" i="3"/>
  <c r="I384" i="3" s="1"/>
  <c r="I387" i="3"/>
  <c r="I388" i="3"/>
  <c r="I390" i="3"/>
  <c r="I389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10" i="3"/>
  <c r="I411" i="3"/>
  <c r="I412" i="3"/>
  <c r="I413" i="3"/>
  <c r="I414" i="3"/>
  <c r="I415" i="3"/>
  <c r="I416" i="3"/>
  <c r="I417" i="3"/>
  <c r="I418" i="3"/>
  <c r="I419" i="3"/>
  <c r="I420" i="3"/>
  <c r="I422" i="3"/>
  <c r="I421" i="3"/>
  <c r="I424" i="3"/>
  <c r="I425" i="3"/>
  <c r="I426" i="3"/>
  <c r="I427" i="3"/>
  <c r="I428" i="3"/>
  <c r="I429" i="3"/>
  <c r="I430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7" i="3"/>
  <c r="I448" i="3"/>
  <c r="I449" i="3"/>
  <c r="I450" i="3"/>
  <c r="I451" i="3"/>
  <c r="I452" i="3"/>
  <c r="I454" i="3"/>
  <c r="I453" i="3"/>
  <c r="I456" i="3"/>
  <c r="I455" i="3" s="1"/>
  <c r="I458" i="3"/>
  <c r="I457" i="3" s="1"/>
  <c r="I460" i="3"/>
  <c r="I459" i="3"/>
  <c r="I463" i="3"/>
  <c r="I464" i="3"/>
  <c r="I465" i="3"/>
  <c r="I466" i="3"/>
  <c r="I467" i="3"/>
  <c r="I469" i="3"/>
  <c r="I470" i="3"/>
  <c r="I471" i="3"/>
  <c r="I472" i="3"/>
  <c r="I473" i="3"/>
  <c r="I474" i="3"/>
  <c r="I475" i="3"/>
  <c r="I476" i="3"/>
  <c r="I478" i="3"/>
  <c r="I477" i="3"/>
  <c r="I480" i="3"/>
  <c r="I481" i="3"/>
  <c r="I482" i="3"/>
  <c r="I483" i="3"/>
  <c r="I484" i="3"/>
  <c r="I485" i="3"/>
  <c r="I486" i="3"/>
  <c r="I487" i="3"/>
  <c r="I488" i="3"/>
  <c r="I489" i="3"/>
  <c r="I490" i="3"/>
  <c r="I492" i="3"/>
  <c r="I491" i="3" s="1"/>
  <c r="I494" i="3"/>
  <c r="I493" i="3"/>
  <c r="I497" i="3"/>
  <c r="I498" i="3"/>
  <c r="I499" i="3"/>
  <c r="I500" i="3"/>
  <c r="I501" i="3"/>
  <c r="I502" i="3"/>
  <c r="I503" i="3"/>
  <c r="I504" i="3"/>
  <c r="I506" i="3"/>
  <c r="I507" i="3"/>
  <c r="I508" i="3"/>
  <c r="I509" i="3"/>
  <c r="I510" i="3"/>
  <c r="I511" i="3"/>
  <c r="I512" i="3"/>
  <c r="I513" i="3"/>
  <c r="I514" i="3"/>
  <c r="I516" i="3"/>
  <c r="I517" i="3"/>
  <c r="I518" i="3"/>
  <c r="I519" i="3"/>
  <c r="I521" i="3"/>
  <c r="I522" i="3"/>
  <c r="I523" i="3"/>
  <c r="I524" i="3"/>
  <c r="I525" i="3"/>
  <c r="I526" i="3"/>
  <c r="I528" i="3"/>
  <c r="I527" i="3" s="1"/>
  <c r="I530" i="3"/>
  <c r="I531" i="3"/>
  <c r="I532" i="3"/>
  <c r="I533" i="3"/>
  <c r="I534" i="3"/>
  <c r="I535" i="3"/>
  <c r="I537" i="3"/>
  <c r="I538" i="3"/>
  <c r="I539" i="3"/>
  <c r="I540" i="3"/>
  <c r="I541" i="3"/>
  <c r="I542" i="3"/>
  <c r="I545" i="3"/>
  <c r="I546" i="3"/>
  <c r="I547" i="3"/>
  <c r="I548" i="3"/>
  <c r="I549" i="3"/>
  <c r="I550" i="3"/>
  <c r="I551" i="3"/>
  <c r="I552" i="3"/>
  <c r="I553" i="3"/>
  <c r="I554" i="3"/>
  <c r="I555" i="3"/>
  <c r="I557" i="3"/>
  <c r="I556" i="3"/>
  <c r="I559" i="3"/>
  <c r="I560" i="3"/>
  <c r="I561" i="3"/>
  <c r="I562" i="3"/>
  <c r="I563" i="3"/>
  <c r="I565" i="3"/>
  <c r="I566" i="3"/>
  <c r="I567" i="3"/>
  <c r="I568" i="3"/>
  <c r="I569" i="3"/>
  <c r="I570" i="3"/>
  <c r="I571" i="3"/>
  <c r="I574" i="3"/>
  <c r="I575" i="3"/>
  <c r="I576" i="3"/>
  <c r="I577" i="3"/>
  <c r="I578" i="3"/>
  <c r="I579" i="3"/>
  <c r="I580" i="3"/>
  <c r="I581" i="3"/>
  <c r="I583" i="3"/>
  <c r="I584" i="3"/>
  <c r="I585" i="3"/>
  <c r="I586" i="3"/>
  <c r="I587" i="3"/>
  <c r="I588" i="3"/>
  <c r="I589" i="3"/>
  <c r="I590" i="3"/>
  <c r="I591" i="3"/>
  <c r="I593" i="3"/>
  <c r="I594" i="3"/>
  <c r="I595" i="3"/>
  <c r="I596" i="3"/>
  <c r="I597" i="3"/>
  <c r="I598" i="3"/>
  <c r="I599" i="3"/>
  <c r="G63" i="3"/>
  <c r="J63" i="3"/>
  <c r="K63" i="3"/>
  <c r="L63" i="3"/>
  <c r="M63" i="3"/>
  <c r="I63" i="3" s="1"/>
  <c r="N63" i="3"/>
  <c r="O63" i="3"/>
  <c r="P63" i="3"/>
  <c r="R63" i="3"/>
  <c r="Q63" i="3" s="1"/>
  <c r="S63" i="3"/>
  <c r="T63" i="3"/>
  <c r="U63" i="3"/>
  <c r="F63" i="3"/>
  <c r="G55" i="3"/>
  <c r="J55" i="3"/>
  <c r="J54" i="3"/>
  <c r="K55" i="3"/>
  <c r="K54" i="3" s="1"/>
  <c r="L55" i="3"/>
  <c r="L54" i="3" s="1"/>
  <c r="M55" i="3"/>
  <c r="M54" i="3"/>
  <c r="N55" i="3"/>
  <c r="N54" i="3" s="1"/>
  <c r="O55" i="3"/>
  <c r="O54" i="3" s="1"/>
  <c r="P55" i="3"/>
  <c r="P54" i="3"/>
  <c r="R55" i="3"/>
  <c r="Q55" i="3" s="1"/>
  <c r="S55" i="3"/>
  <c r="S54" i="3" s="1"/>
  <c r="T55" i="3"/>
  <c r="T54" i="3"/>
  <c r="U55" i="3"/>
  <c r="U54" i="3" s="1"/>
  <c r="F55" i="3"/>
  <c r="F54" i="3" s="1"/>
  <c r="G51" i="3"/>
  <c r="G50" i="3"/>
  <c r="H50" i="3" s="1"/>
  <c r="J51" i="3"/>
  <c r="J50" i="3"/>
  <c r="K51" i="3"/>
  <c r="K50" i="3" s="1"/>
  <c r="L51" i="3"/>
  <c r="L50" i="3" s="1"/>
  <c r="M51" i="3"/>
  <c r="M50" i="3"/>
  <c r="N51" i="3"/>
  <c r="N50" i="3" s="1"/>
  <c r="O51" i="3"/>
  <c r="O50" i="3" s="1"/>
  <c r="I50" i="3" s="1"/>
  <c r="P51" i="3"/>
  <c r="P50" i="3"/>
  <c r="R51" i="3"/>
  <c r="R50" i="3" s="1"/>
  <c r="Q50" i="3" s="1"/>
  <c r="S51" i="3"/>
  <c r="S50" i="3" s="1"/>
  <c r="T51" i="3"/>
  <c r="T50" i="3" s="1"/>
  <c r="U51" i="3"/>
  <c r="U50" i="3"/>
  <c r="F50" i="3"/>
  <c r="F51" i="3"/>
  <c r="G45" i="3"/>
  <c r="J45" i="3"/>
  <c r="I45" i="3" s="1"/>
  <c r="K45" i="3"/>
  <c r="L45" i="3"/>
  <c r="L34" i="3" s="1"/>
  <c r="M45" i="3"/>
  <c r="N45" i="3"/>
  <c r="O45" i="3"/>
  <c r="P45" i="3"/>
  <c r="R45" i="3"/>
  <c r="Q45" i="3" s="1"/>
  <c r="S45" i="3"/>
  <c r="T45" i="3"/>
  <c r="U45" i="3"/>
  <c r="F45" i="3"/>
  <c r="G39" i="3"/>
  <c r="J39" i="3"/>
  <c r="I39" i="3" s="1"/>
  <c r="K39" i="3"/>
  <c r="L39" i="3"/>
  <c r="M39" i="3"/>
  <c r="N39" i="3"/>
  <c r="O39" i="3"/>
  <c r="O34" i="3" s="1"/>
  <c r="P39" i="3"/>
  <c r="R39" i="3"/>
  <c r="Q39" i="3" s="1"/>
  <c r="S39" i="3"/>
  <c r="T39" i="3"/>
  <c r="U39" i="3"/>
  <c r="F39" i="3"/>
  <c r="G37" i="3"/>
  <c r="J37" i="3"/>
  <c r="I37" i="3" s="1"/>
  <c r="K37" i="3"/>
  <c r="K34" i="3" s="1"/>
  <c r="L37" i="3"/>
  <c r="M37" i="3"/>
  <c r="M34" i="3" s="1"/>
  <c r="N37" i="3"/>
  <c r="N34" i="3" s="1"/>
  <c r="O37" i="3"/>
  <c r="P37" i="3"/>
  <c r="P34" i="3" s="1"/>
  <c r="R37" i="3"/>
  <c r="R34" i="3" s="1"/>
  <c r="Q34" i="3" s="1"/>
  <c r="S37" i="3"/>
  <c r="S34" i="3" s="1"/>
  <c r="T37" i="3"/>
  <c r="T34" i="3"/>
  <c r="U37" i="3"/>
  <c r="U34" i="3" s="1"/>
  <c r="F37" i="3"/>
  <c r="F35" i="3"/>
  <c r="H35" i="3" s="1"/>
  <c r="G31" i="3"/>
  <c r="G30" i="3" s="1"/>
  <c r="J31" i="3"/>
  <c r="K31" i="3"/>
  <c r="K30" i="3" s="1"/>
  <c r="L31" i="3"/>
  <c r="L30" i="3" s="1"/>
  <c r="I30" i="3" s="1"/>
  <c r="M31" i="3"/>
  <c r="M30" i="3"/>
  <c r="N31" i="3"/>
  <c r="N30" i="3" s="1"/>
  <c r="O31" i="3"/>
  <c r="O30" i="3" s="1"/>
  <c r="P31" i="3"/>
  <c r="P30" i="3"/>
  <c r="R31" i="3"/>
  <c r="Q31" i="3" s="1"/>
  <c r="S31" i="3"/>
  <c r="S30" i="3" s="1"/>
  <c r="T31" i="3"/>
  <c r="T30" i="3"/>
  <c r="U31" i="3"/>
  <c r="U30" i="3" s="1"/>
  <c r="F31" i="3"/>
  <c r="F30" i="3" s="1"/>
  <c r="G27" i="3"/>
  <c r="G26" i="3"/>
  <c r="J27" i="3"/>
  <c r="K27" i="3"/>
  <c r="K26" i="3"/>
  <c r="L27" i="3"/>
  <c r="L26" i="3" s="1"/>
  <c r="M27" i="3"/>
  <c r="M26" i="3" s="1"/>
  <c r="N27" i="3"/>
  <c r="N26" i="3"/>
  <c r="O27" i="3"/>
  <c r="O26" i="3" s="1"/>
  <c r="P27" i="3"/>
  <c r="P26" i="3" s="1"/>
  <c r="R27" i="3"/>
  <c r="S27" i="3"/>
  <c r="S26" i="3" s="1"/>
  <c r="T27" i="3"/>
  <c r="T26" i="3"/>
  <c r="U27" i="3"/>
  <c r="U26" i="3" s="1"/>
  <c r="F26" i="3"/>
  <c r="F27" i="3"/>
  <c r="G19" i="3"/>
  <c r="J19" i="3"/>
  <c r="K19" i="3"/>
  <c r="L19" i="3"/>
  <c r="M19" i="3"/>
  <c r="N19" i="3"/>
  <c r="O19" i="3"/>
  <c r="P19" i="3"/>
  <c r="R19" i="3"/>
  <c r="Q19" i="3" s="1"/>
  <c r="S19" i="3"/>
  <c r="T19" i="3"/>
  <c r="U19" i="3"/>
  <c r="F19" i="3"/>
  <c r="G17" i="3"/>
  <c r="J17" i="3"/>
  <c r="K17" i="3"/>
  <c r="L17" i="3"/>
  <c r="M17" i="3"/>
  <c r="N17" i="3"/>
  <c r="O17" i="3"/>
  <c r="P17" i="3"/>
  <c r="R17" i="3"/>
  <c r="Q17" i="3" s="1"/>
  <c r="S17" i="3"/>
  <c r="T17" i="3"/>
  <c r="U17" i="3"/>
  <c r="F17" i="3"/>
  <c r="G15" i="3"/>
  <c r="G11" i="3" s="1"/>
  <c r="H11" i="3" s="1"/>
  <c r="J15" i="3"/>
  <c r="K15" i="3"/>
  <c r="L15" i="3"/>
  <c r="M15" i="3"/>
  <c r="N15" i="3"/>
  <c r="O15" i="3"/>
  <c r="P15" i="3"/>
  <c r="R15" i="3"/>
  <c r="Q15" i="3"/>
  <c r="S15" i="3"/>
  <c r="T15" i="3"/>
  <c r="U15" i="3"/>
  <c r="U11" i="3" s="1"/>
  <c r="F15" i="3"/>
  <c r="G12" i="3"/>
  <c r="J12" i="3"/>
  <c r="K12" i="3"/>
  <c r="L12" i="3"/>
  <c r="L11" i="3"/>
  <c r="M12" i="3"/>
  <c r="M11" i="3" s="1"/>
  <c r="N12" i="3"/>
  <c r="N11" i="3" s="1"/>
  <c r="O12" i="3"/>
  <c r="O11" i="3"/>
  <c r="P12" i="3"/>
  <c r="P11" i="3" s="1"/>
  <c r="R12" i="3"/>
  <c r="S12" i="3"/>
  <c r="S11" i="3" s="1"/>
  <c r="T12" i="3"/>
  <c r="T11" i="3" s="1"/>
  <c r="U12" i="3"/>
  <c r="F12" i="3"/>
  <c r="I12" i="1"/>
  <c r="E32" i="1"/>
  <c r="M110" i="2"/>
  <c r="M109" i="2"/>
  <c r="L110" i="2"/>
  <c r="L109" i="2"/>
  <c r="H9" i="2"/>
  <c r="I9" i="2"/>
  <c r="I8" i="2"/>
  <c r="J9" i="2"/>
  <c r="G9" i="2"/>
  <c r="G177" i="2"/>
  <c r="H154" i="2"/>
  <c r="I154" i="2"/>
  <c r="J154" i="2"/>
  <c r="G154" i="2"/>
  <c r="H150" i="2"/>
  <c r="I150" i="2"/>
  <c r="J150" i="2"/>
  <c r="G150" i="2"/>
  <c r="H147" i="2"/>
  <c r="I147" i="2"/>
  <c r="J147" i="2"/>
  <c r="G147" i="2"/>
  <c r="H145" i="2"/>
  <c r="I145" i="2"/>
  <c r="J145" i="2"/>
  <c r="K145" i="2" s="1"/>
  <c r="G145" i="2"/>
  <c r="H143" i="2"/>
  <c r="I143" i="2"/>
  <c r="J143" i="2"/>
  <c r="G143" i="2"/>
  <c r="H141" i="2"/>
  <c r="I141" i="2"/>
  <c r="J141" i="2"/>
  <c r="K141" i="2" s="1"/>
  <c r="G141" i="2"/>
  <c r="H139" i="2"/>
  <c r="I139" i="2"/>
  <c r="I132" i="2"/>
  <c r="J139" i="2"/>
  <c r="K139" i="2"/>
  <c r="G139" i="2"/>
  <c r="M133" i="2"/>
  <c r="M132" i="2"/>
  <c r="L133" i="2"/>
  <c r="L132" i="2" s="1"/>
  <c r="H133" i="2"/>
  <c r="H132" i="2" s="1"/>
  <c r="I133" i="2"/>
  <c r="K133" i="2"/>
  <c r="J133" i="2"/>
  <c r="J132" i="2" s="1"/>
  <c r="K132" i="2" s="1"/>
  <c r="G133" i="2"/>
  <c r="G132" i="2" s="1"/>
  <c r="H128" i="2"/>
  <c r="I128" i="2"/>
  <c r="J128" i="2"/>
  <c r="K128" i="2" s="1"/>
  <c r="G128" i="2"/>
  <c r="H126" i="2"/>
  <c r="I126" i="2"/>
  <c r="J126" i="2"/>
  <c r="G126" i="2"/>
  <c r="H123" i="2"/>
  <c r="I123" i="2"/>
  <c r="J123" i="2"/>
  <c r="G123" i="2"/>
  <c r="H121" i="2"/>
  <c r="I121" i="2"/>
  <c r="K121" i="2" s="1"/>
  <c r="J121" i="2"/>
  <c r="G121" i="2"/>
  <c r="H110" i="2"/>
  <c r="H109" i="2" s="1"/>
  <c r="I110" i="2"/>
  <c r="I109" i="2" s="1"/>
  <c r="J110" i="2"/>
  <c r="J109" i="2"/>
  <c r="G110" i="2"/>
  <c r="G109" i="2" s="1"/>
  <c r="H107" i="2"/>
  <c r="I107" i="2"/>
  <c r="J107" i="2"/>
  <c r="K107" i="2"/>
  <c r="H104" i="2"/>
  <c r="I104" i="2"/>
  <c r="J104" i="2"/>
  <c r="H102" i="2"/>
  <c r="I102" i="2"/>
  <c r="J102" i="2"/>
  <c r="H100" i="2"/>
  <c r="H99" i="2" s="1"/>
  <c r="I100" i="2"/>
  <c r="I99" i="2" s="1"/>
  <c r="J100" i="2"/>
  <c r="J99" i="2"/>
  <c r="G107" i="2"/>
  <c r="G104" i="2"/>
  <c r="G102" i="2"/>
  <c r="G100" i="2"/>
  <c r="G99" i="2"/>
  <c r="I96" i="2"/>
  <c r="H96" i="2"/>
  <c r="J96" i="2"/>
  <c r="K96" i="2" s="1"/>
  <c r="G96" i="2"/>
  <c r="I90" i="2"/>
  <c r="K90" i="2" s="1"/>
  <c r="H90" i="2"/>
  <c r="J90" i="2"/>
  <c r="G90" i="2"/>
  <c r="H80" i="2"/>
  <c r="I80" i="2"/>
  <c r="K80" i="2" s="1"/>
  <c r="J80" i="2"/>
  <c r="G80" i="2"/>
  <c r="H73" i="2"/>
  <c r="I73" i="2"/>
  <c r="J73" i="2"/>
  <c r="G73" i="2"/>
  <c r="H71" i="2"/>
  <c r="H70" i="2"/>
  <c r="I71" i="2"/>
  <c r="J71" i="2"/>
  <c r="J70" i="2" s="1"/>
  <c r="K70" i="2" s="1"/>
  <c r="G71" i="2"/>
  <c r="G70" i="2"/>
  <c r="N67" i="2"/>
  <c r="N138" i="2"/>
  <c r="N181" i="2"/>
  <c r="N204" i="2"/>
  <c r="G63" i="2"/>
  <c r="M63" i="2"/>
  <c r="N63" i="2" s="1"/>
  <c r="L63" i="2"/>
  <c r="L62" i="2"/>
  <c r="H63" i="2"/>
  <c r="I63" i="2"/>
  <c r="I62" i="2"/>
  <c r="J63" i="2"/>
  <c r="H68" i="2"/>
  <c r="H62" i="2"/>
  <c r="I68" i="2"/>
  <c r="J68" i="2"/>
  <c r="G68" i="2"/>
  <c r="K61" i="2"/>
  <c r="H60" i="2"/>
  <c r="I60" i="2"/>
  <c r="J60" i="2"/>
  <c r="G60" i="2"/>
  <c r="H58" i="2"/>
  <c r="H57" i="2" s="1"/>
  <c r="I58" i="2"/>
  <c r="I57" i="2"/>
  <c r="J58" i="2"/>
  <c r="J57" i="2" s="1"/>
  <c r="K57" i="2" s="1"/>
  <c r="G58" i="2"/>
  <c r="G57" i="2"/>
  <c r="H55" i="2"/>
  <c r="I55" i="2"/>
  <c r="J55" i="2"/>
  <c r="G55" i="2"/>
  <c r="M52" i="2"/>
  <c r="M43" i="2"/>
  <c r="L52" i="2"/>
  <c r="H52" i="2"/>
  <c r="I52" i="2"/>
  <c r="J52" i="2"/>
  <c r="G52" i="2"/>
  <c r="H49" i="2"/>
  <c r="H43" i="2" s="1"/>
  <c r="I49" i="2"/>
  <c r="J49" i="2"/>
  <c r="G49" i="2"/>
  <c r="H47" i="2"/>
  <c r="I47" i="2"/>
  <c r="J47" i="2"/>
  <c r="G47" i="2"/>
  <c r="G43" i="2" s="1"/>
  <c r="H44" i="2"/>
  <c r="I44" i="2"/>
  <c r="J44" i="2"/>
  <c r="J43" i="2"/>
  <c r="K43" i="2" s="1"/>
  <c r="G44" i="2"/>
  <c r="H39" i="2"/>
  <c r="I39" i="2"/>
  <c r="J39" i="2"/>
  <c r="K39" i="2"/>
  <c r="G39" i="2"/>
  <c r="H37" i="2"/>
  <c r="H36" i="2"/>
  <c r="I37" i="2"/>
  <c r="I36" i="2"/>
  <c r="J37" i="2"/>
  <c r="J36" i="2" s="1"/>
  <c r="K36" i="2" s="1"/>
  <c r="G37" i="2"/>
  <c r="G36" i="2" s="1"/>
  <c r="H18" i="2"/>
  <c r="H17" i="2"/>
  <c r="I18" i="2"/>
  <c r="J18" i="2"/>
  <c r="J17" i="2"/>
  <c r="M18" i="2"/>
  <c r="M17" i="2"/>
  <c r="N17" i="2" s="1"/>
  <c r="L18" i="2"/>
  <c r="L17" i="2"/>
  <c r="H30" i="2"/>
  <c r="I30" i="2"/>
  <c r="K30" i="2"/>
  <c r="J30" i="2"/>
  <c r="G30" i="2"/>
  <c r="G18" i="2"/>
  <c r="G17" i="2" s="1"/>
  <c r="H15" i="2"/>
  <c r="I15" i="2"/>
  <c r="J15" i="2"/>
  <c r="H13" i="2"/>
  <c r="H12" i="2"/>
  <c r="I13" i="2"/>
  <c r="J13" i="2"/>
  <c r="J12" i="2"/>
  <c r="G15" i="2"/>
  <c r="G13" i="2"/>
  <c r="G12" i="2" s="1"/>
  <c r="N11" i="2"/>
  <c r="M9" i="2"/>
  <c r="M8" i="2" s="1"/>
  <c r="L9" i="2"/>
  <c r="L8" i="2"/>
  <c r="H157" i="2"/>
  <c r="H156" i="2"/>
  <c r="I157" i="2"/>
  <c r="I156" i="2" s="1"/>
  <c r="J157" i="2"/>
  <c r="J156" i="2"/>
  <c r="G157" i="2"/>
  <c r="G156" i="2"/>
  <c r="H160" i="2"/>
  <c r="H159" i="2" s="1"/>
  <c r="I160" i="2"/>
  <c r="I159" i="2"/>
  <c r="J160" i="2"/>
  <c r="J159" i="2"/>
  <c r="K159" i="2"/>
  <c r="G160" i="2"/>
  <c r="G159" i="2" s="1"/>
  <c r="H163" i="2"/>
  <c r="I163" i="2"/>
  <c r="J163" i="2"/>
  <c r="K163" i="2" s="1"/>
  <c r="G163" i="2"/>
  <c r="H165" i="2"/>
  <c r="I165" i="2"/>
  <c r="J165" i="2"/>
  <c r="G165" i="2"/>
  <c r="H169" i="2"/>
  <c r="I169" i="2"/>
  <c r="J169" i="2"/>
  <c r="K169" i="2" s="1"/>
  <c r="G169" i="2"/>
  <c r="H172" i="2"/>
  <c r="I172" i="2"/>
  <c r="J172" i="2"/>
  <c r="J162" i="2" s="1"/>
  <c r="G172" i="2"/>
  <c r="H174" i="2"/>
  <c r="I174" i="2"/>
  <c r="J174" i="2"/>
  <c r="G174" i="2"/>
  <c r="H177" i="2"/>
  <c r="H176" i="2" s="1"/>
  <c r="I177" i="2"/>
  <c r="J177" i="2"/>
  <c r="L177" i="2"/>
  <c r="L176" i="2"/>
  <c r="M177" i="2"/>
  <c r="M176" i="2"/>
  <c r="H182" i="2"/>
  <c r="I182" i="2"/>
  <c r="J182" i="2"/>
  <c r="K182" i="2" s="1"/>
  <c r="G182" i="2"/>
  <c r="H186" i="2"/>
  <c r="I186" i="2"/>
  <c r="J186" i="2"/>
  <c r="G186" i="2"/>
  <c r="H188" i="2"/>
  <c r="I188" i="2"/>
  <c r="J188" i="2"/>
  <c r="G188" i="2"/>
  <c r="H191" i="2"/>
  <c r="I191" i="2"/>
  <c r="J191" i="2"/>
  <c r="G191" i="2"/>
  <c r="H194" i="2"/>
  <c r="I194" i="2"/>
  <c r="J194" i="2"/>
  <c r="K194" i="2" s="1"/>
  <c r="G194" i="2"/>
  <c r="H198" i="2"/>
  <c r="I198" i="2"/>
  <c r="J198" i="2"/>
  <c r="G198" i="2"/>
  <c r="H201" i="2"/>
  <c r="H200" i="2" s="1"/>
  <c r="I201" i="2"/>
  <c r="I200" i="2"/>
  <c r="J201" i="2"/>
  <c r="J200" i="2"/>
  <c r="K201" i="2"/>
  <c r="K200" i="2" s="1"/>
  <c r="L201" i="2"/>
  <c r="L200" i="2"/>
  <c r="M201" i="2"/>
  <c r="G201" i="2"/>
  <c r="G200" i="2" s="1"/>
  <c r="G26" i="12"/>
  <c r="F26" i="12"/>
  <c r="H20" i="12"/>
  <c r="H21" i="12"/>
  <c r="H22" i="12"/>
  <c r="H25" i="14"/>
  <c r="G25" i="14"/>
  <c r="I23" i="14"/>
  <c r="G10" i="12"/>
  <c r="F10" i="12"/>
  <c r="K14" i="7"/>
  <c r="J14" i="17"/>
  <c r="J15" i="17"/>
  <c r="J16" i="17"/>
  <c r="J17" i="17"/>
  <c r="J18" i="17"/>
  <c r="J19" i="17"/>
  <c r="J20" i="17"/>
  <c r="J21" i="17"/>
  <c r="J13" i="17"/>
  <c r="J9" i="17" s="1"/>
  <c r="J8" i="17" s="1"/>
  <c r="J24" i="17" s="1"/>
  <c r="L19" i="16"/>
  <c r="M19" i="16"/>
  <c r="N19" i="16"/>
  <c r="K19" i="16"/>
  <c r="H19" i="16"/>
  <c r="G19" i="16"/>
  <c r="I10" i="11"/>
  <c r="J10" i="11" s="1"/>
  <c r="E13" i="10"/>
  <c r="O13" i="10"/>
  <c r="Q13" i="10"/>
  <c r="R13" i="10"/>
  <c r="D13" i="10"/>
  <c r="E11" i="10"/>
  <c r="F11" i="10"/>
  <c r="M11" i="10"/>
  <c r="N11" i="10"/>
  <c r="O11" i="10"/>
  <c r="S11" i="10"/>
  <c r="D11" i="10"/>
  <c r="L99" i="10"/>
  <c r="L90" i="10"/>
  <c r="L83" i="10"/>
  <c r="L82" i="10"/>
  <c r="L75" i="10"/>
  <c r="L74" i="10" s="1"/>
  <c r="L68" i="10"/>
  <c r="L67" i="10" s="1"/>
  <c r="L61" i="10"/>
  <c r="L60" i="10"/>
  <c r="L52" i="10"/>
  <c r="L48" i="10"/>
  <c r="L39" i="10"/>
  <c r="L31" i="10"/>
  <c r="L26" i="10"/>
  <c r="L11" i="10" s="1"/>
  <c r="L16" i="10"/>
  <c r="L10" i="10" s="1"/>
  <c r="L12" i="10"/>
  <c r="K104" i="10"/>
  <c r="E15" i="10"/>
  <c r="O89" i="10"/>
  <c r="H92" i="10"/>
  <c r="H77" i="10"/>
  <c r="H70" i="10"/>
  <c r="H63" i="10"/>
  <c r="J48" i="10"/>
  <c r="I48" i="10"/>
  <c r="J52" i="10"/>
  <c r="K52" i="10" s="1"/>
  <c r="I52" i="10"/>
  <c r="E38" i="10"/>
  <c r="D38" i="10"/>
  <c r="H42" i="10"/>
  <c r="H43" i="10"/>
  <c r="H44" i="10"/>
  <c r="H45" i="10"/>
  <c r="H46" i="10"/>
  <c r="H47" i="10"/>
  <c r="H49" i="10"/>
  <c r="H50" i="10"/>
  <c r="H51" i="10"/>
  <c r="H53" i="10"/>
  <c r="H54" i="10"/>
  <c r="H55" i="10"/>
  <c r="H56" i="10"/>
  <c r="H57" i="10"/>
  <c r="H58" i="10"/>
  <c r="H59" i="10"/>
  <c r="H17" i="10"/>
  <c r="H18" i="10"/>
  <c r="H19" i="10"/>
  <c r="H20" i="10"/>
  <c r="H26" i="10"/>
  <c r="H32" i="10"/>
  <c r="H40" i="10"/>
  <c r="H41" i="10"/>
  <c r="K53" i="10"/>
  <c r="K54" i="10"/>
  <c r="K55" i="10"/>
  <c r="K56" i="10"/>
  <c r="K57" i="10"/>
  <c r="K58" i="10"/>
  <c r="G52" i="10"/>
  <c r="H52" i="10" s="1"/>
  <c r="M52" i="10"/>
  <c r="N52" i="10"/>
  <c r="N38" i="10" s="1"/>
  <c r="P38" i="10" s="1"/>
  <c r="O52" i="10"/>
  <c r="O38" i="10"/>
  <c r="P52" i="10"/>
  <c r="Q52" i="10"/>
  <c r="Q38" i="10" s="1"/>
  <c r="R52" i="10"/>
  <c r="R38" i="10" s="1"/>
  <c r="S52" i="10"/>
  <c r="T52" i="10"/>
  <c r="T13" i="10" s="1"/>
  <c r="T38" i="10"/>
  <c r="F52" i="10"/>
  <c r="J39" i="10"/>
  <c r="I39" i="10"/>
  <c r="G39" i="10"/>
  <c r="F39" i="10"/>
  <c r="F38" i="10" s="1"/>
  <c r="K47" i="10"/>
  <c r="K46" i="10"/>
  <c r="K45" i="10"/>
  <c r="K44" i="10"/>
  <c r="G48" i="10"/>
  <c r="H48" i="10"/>
  <c r="F48" i="10"/>
  <c r="K27" i="10"/>
  <c r="K28" i="10"/>
  <c r="K29" i="10"/>
  <c r="K30" i="10"/>
  <c r="G26" i="10"/>
  <c r="G11" i="10" s="1"/>
  <c r="H11" i="10" s="1"/>
  <c r="I26" i="10"/>
  <c r="I11" i="10" s="1"/>
  <c r="J26" i="10"/>
  <c r="J11" i="10" s="1"/>
  <c r="K11" i="10" s="1"/>
  <c r="M26" i="10"/>
  <c r="N26" i="10"/>
  <c r="O26" i="10"/>
  <c r="P26" i="10"/>
  <c r="Q26" i="10"/>
  <c r="Q11" i="10" s="1"/>
  <c r="R26" i="10"/>
  <c r="R11" i="10" s="1"/>
  <c r="S26" i="10"/>
  <c r="T26" i="10"/>
  <c r="T11" i="10" s="1"/>
  <c r="F26" i="10"/>
  <c r="G16" i="10"/>
  <c r="G15" i="10" s="1"/>
  <c r="F16" i="10"/>
  <c r="G183" i="8"/>
  <c r="G184" i="8"/>
  <c r="G185" i="8"/>
  <c r="G186" i="8"/>
  <c r="G187" i="8"/>
  <c r="F182" i="8"/>
  <c r="E182" i="8"/>
  <c r="E188" i="8" s="1"/>
  <c r="F175" i="8"/>
  <c r="E175" i="8"/>
  <c r="G176" i="8"/>
  <c r="G177" i="8"/>
  <c r="G178" i="8"/>
  <c r="G179" i="8"/>
  <c r="G180" i="8"/>
  <c r="G181" i="8"/>
  <c r="G171" i="8"/>
  <c r="G172" i="8"/>
  <c r="G173" i="8"/>
  <c r="G174" i="8"/>
  <c r="G175" i="8"/>
  <c r="F170" i="8"/>
  <c r="E170" i="8"/>
  <c r="G161" i="8"/>
  <c r="G162" i="8"/>
  <c r="G163" i="8"/>
  <c r="G164" i="8"/>
  <c r="G165" i="8"/>
  <c r="G166" i="8"/>
  <c r="G167" i="8"/>
  <c r="G168" i="8"/>
  <c r="G169" i="8"/>
  <c r="F160" i="8"/>
  <c r="E160" i="8"/>
  <c r="G152" i="8"/>
  <c r="G153" i="8"/>
  <c r="G154" i="8"/>
  <c r="G155" i="8"/>
  <c r="G156" i="8"/>
  <c r="G157" i="8"/>
  <c r="G158" i="8"/>
  <c r="G159" i="8"/>
  <c r="F151" i="8"/>
  <c r="G151" i="8"/>
  <c r="E151" i="8"/>
  <c r="G144" i="8"/>
  <c r="G145" i="8"/>
  <c r="G146" i="8"/>
  <c r="G147" i="8"/>
  <c r="G148" i="8"/>
  <c r="G149" i="8"/>
  <c r="G150" i="8"/>
  <c r="F143" i="8"/>
  <c r="E143" i="8"/>
  <c r="G134" i="8"/>
  <c r="G135" i="8"/>
  <c r="G136" i="8"/>
  <c r="G137" i="8"/>
  <c r="G138" i="8"/>
  <c r="G139" i="8"/>
  <c r="G140" i="8"/>
  <c r="G141" i="8"/>
  <c r="G142" i="8"/>
  <c r="F133" i="8"/>
  <c r="E133" i="8"/>
  <c r="G127" i="8"/>
  <c r="G128" i="8"/>
  <c r="G129" i="8"/>
  <c r="G130" i="8"/>
  <c r="G131" i="8"/>
  <c r="G132" i="8"/>
  <c r="F126" i="8"/>
  <c r="E126" i="8"/>
  <c r="G120" i="8"/>
  <c r="G121" i="8"/>
  <c r="G122" i="8"/>
  <c r="G123" i="8"/>
  <c r="G124" i="8"/>
  <c r="G125" i="8"/>
  <c r="F119" i="8"/>
  <c r="G119" i="8" s="1"/>
  <c r="E119" i="8"/>
  <c r="G110" i="8"/>
  <c r="G111" i="8"/>
  <c r="G112" i="8"/>
  <c r="G113" i="8"/>
  <c r="G114" i="8"/>
  <c r="G115" i="8"/>
  <c r="G116" i="8"/>
  <c r="G117" i="8"/>
  <c r="G118" i="8"/>
  <c r="F109" i="8"/>
  <c r="G109" i="8" s="1"/>
  <c r="E109" i="8"/>
  <c r="G101" i="8"/>
  <c r="G102" i="8"/>
  <c r="G103" i="8"/>
  <c r="G104" i="8"/>
  <c r="G105" i="8"/>
  <c r="G106" i="8"/>
  <c r="G107" i="8"/>
  <c r="G108" i="8"/>
  <c r="F100" i="8"/>
  <c r="E100" i="8"/>
  <c r="G86" i="8"/>
  <c r="G87" i="8"/>
  <c r="G88" i="8"/>
  <c r="G89" i="8"/>
  <c r="G90" i="8"/>
  <c r="G91" i="8"/>
  <c r="G93" i="8"/>
  <c r="G94" i="8"/>
  <c r="G95" i="8"/>
  <c r="G96" i="8"/>
  <c r="G97" i="8"/>
  <c r="G98" i="8"/>
  <c r="G99" i="8"/>
  <c r="F92" i="8"/>
  <c r="E92" i="8"/>
  <c r="F85" i="8"/>
  <c r="E85" i="8"/>
  <c r="G70" i="8"/>
  <c r="G71" i="8"/>
  <c r="G72" i="8"/>
  <c r="G73" i="8"/>
  <c r="G74" i="8"/>
  <c r="G75" i="8"/>
  <c r="G76" i="8"/>
  <c r="G77" i="8"/>
  <c r="G78" i="8"/>
  <c r="G80" i="8"/>
  <c r="G81" i="8"/>
  <c r="G82" i="8"/>
  <c r="G83" i="8"/>
  <c r="G84" i="8"/>
  <c r="F79" i="8"/>
  <c r="E79" i="8"/>
  <c r="F69" i="8"/>
  <c r="E69" i="8"/>
  <c r="G62" i="8"/>
  <c r="G63" i="8"/>
  <c r="G64" i="8"/>
  <c r="G65" i="8"/>
  <c r="G66" i="8"/>
  <c r="G67" i="8"/>
  <c r="G68" i="8"/>
  <c r="F61" i="8"/>
  <c r="E61" i="8"/>
  <c r="G55" i="8"/>
  <c r="G56" i="8"/>
  <c r="G57" i="8"/>
  <c r="G58" i="8"/>
  <c r="G59" i="8"/>
  <c r="G60" i="8"/>
  <c r="F54" i="8"/>
  <c r="E54" i="8"/>
  <c r="F49" i="8"/>
  <c r="G50" i="8"/>
  <c r="G51" i="8"/>
  <c r="G52" i="8"/>
  <c r="G53" i="8"/>
  <c r="E49" i="8"/>
  <c r="F43" i="8"/>
  <c r="E43" i="8"/>
  <c r="G43" i="8" s="1"/>
  <c r="G19" i="8"/>
  <c r="G20" i="8"/>
  <c r="G21" i="8"/>
  <c r="G22" i="8"/>
  <c r="G23" i="8"/>
  <c r="G24" i="8"/>
  <c r="G25" i="8"/>
  <c r="G26" i="8"/>
  <c r="G27" i="8"/>
  <c r="G28" i="8"/>
  <c r="G30" i="8"/>
  <c r="G31" i="8"/>
  <c r="G32" i="8"/>
  <c r="G33" i="8"/>
  <c r="G34" i="8"/>
  <c r="G35" i="8"/>
  <c r="G36" i="8"/>
  <c r="G38" i="8"/>
  <c r="G39" i="8"/>
  <c r="G40" i="8"/>
  <c r="G41" i="8"/>
  <c r="G42" i="8"/>
  <c r="F37" i="8"/>
  <c r="E37" i="8"/>
  <c r="G37" i="8" s="1"/>
  <c r="F29" i="8"/>
  <c r="G29" i="8" s="1"/>
  <c r="E29" i="8"/>
  <c r="F18" i="8"/>
  <c r="E18" i="8"/>
  <c r="G14" i="8"/>
  <c r="G8" i="8"/>
  <c r="G9" i="8"/>
  <c r="G10" i="8"/>
  <c r="G11" i="8"/>
  <c r="G12" i="8"/>
  <c r="G13" i="8"/>
  <c r="G15" i="8"/>
  <c r="G16" i="8"/>
  <c r="G17" i="8"/>
  <c r="G44" i="8"/>
  <c r="G45" i="8"/>
  <c r="G46" i="8"/>
  <c r="G47" i="8"/>
  <c r="G48" i="8"/>
  <c r="E7" i="8"/>
  <c r="F7" i="8"/>
  <c r="K19" i="7"/>
  <c r="K81" i="5"/>
  <c r="I81" i="5" s="1"/>
  <c r="J81" i="5" s="1"/>
  <c r="K82" i="5"/>
  <c r="I82" i="5" s="1"/>
  <c r="J82" i="5" s="1"/>
  <c r="K83" i="5"/>
  <c r="I83" i="5" s="1"/>
  <c r="K84" i="5"/>
  <c r="K85" i="5"/>
  <c r="K86" i="5"/>
  <c r="K87" i="5"/>
  <c r="I87" i="5" s="1"/>
  <c r="J87" i="5" s="1"/>
  <c r="K80" i="5"/>
  <c r="I80" i="5" s="1"/>
  <c r="I84" i="5"/>
  <c r="I85" i="5"/>
  <c r="J85" i="5" s="1"/>
  <c r="I86" i="5"/>
  <c r="I101" i="5"/>
  <c r="J101" i="5" s="1"/>
  <c r="K101" i="5"/>
  <c r="H91" i="5"/>
  <c r="K94" i="5"/>
  <c r="K95" i="5"/>
  <c r="K96" i="5"/>
  <c r="K97" i="5"/>
  <c r="K98" i="5"/>
  <c r="K93" i="5"/>
  <c r="K74" i="5"/>
  <c r="I74" i="5" s="1"/>
  <c r="J74" i="5" s="1"/>
  <c r="K75" i="5"/>
  <c r="I75" i="5"/>
  <c r="K76" i="5"/>
  <c r="I76" i="5" s="1"/>
  <c r="J76" i="5" s="1"/>
  <c r="K77" i="5"/>
  <c r="I77" i="5"/>
  <c r="J77" i="5" s="1"/>
  <c r="K73" i="5"/>
  <c r="I73" i="5"/>
  <c r="K67" i="5"/>
  <c r="I67" i="5" s="1"/>
  <c r="K68" i="5"/>
  <c r="I68" i="5"/>
  <c r="J68" i="5" s="1"/>
  <c r="K69" i="5"/>
  <c r="I69" i="5" s="1"/>
  <c r="J69" i="5" s="1"/>
  <c r="K66" i="5"/>
  <c r="I66" i="5" s="1"/>
  <c r="J66" i="5" s="1"/>
  <c r="K63" i="5"/>
  <c r="K62" i="5"/>
  <c r="I62" i="5" s="1"/>
  <c r="K39" i="5" s="1"/>
  <c r="N39" i="5"/>
  <c r="O39" i="5"/>
  <c r="K41" i="5"/>
  <c r="K42" i="5"/>
  <c r="I42" i="5"/>
  <c r="J42" i="5" s="1"/>
  <c r="K43" i="5"/>
  <c r="I43" i="5"/>
  <c r="J43" i="5"/>
  <c r="K44" i="5"/>
  <c r="I44" i="5" s="1"/>
  <c r="J44" i="5" s="1"/>
  <c r="K45" i="5"/>
  <c r="I45" i="5"/>
  <c r="J45" i="5"/>
  <c r="K46" i="5"/>
  <c r="I46" i="5" s="1"/>
  <c r="J46" i="5" s="1"/>
  <c r="K47" i="5"/>
  <c r="I47" i="5"/>
  <c r="J47" i="5" s="1"/>
  <c r="K48" i="5"/>
  <c r="I48" i="5"/>
  <c r="J48" i="5" s="1"/>
  <c r="K49" i="5"/>
  <c r="I49" i="5"/>
  <c r="J49" i="5"/>
  <c r="K50" i="5"/>
  <c r="I50" i="5"/>
  <c r="J50" i="5" s="1"/>
  <c r="K51" i="5"/>
  <c r="I51" i="5"/>
  <c r="J51" i="5" s="1"/>
  <c r="K52" i="5"/>
  <c r="I52" i="5" s="1"/>
  <c r="J52" i="5" s="1"/>
  <c r="K53" i="5"/>
  <c r="I53" i="5" s="1"/>
  <c r="J53" i="5" s="1"/>
  <c r="K54" i="5"/>
  <c r="I54" i="5"/>
  <c r="J54" i="5" s="1"/>
  <c r="K55" i="5"/>
  <c r="I55" i="5"/>
  <c r="J55" i="5"/>
  <c r="K56" i="5"/>
  <c r="I56" i="5" s="1"/>
  <c r="J56" i="5" s="1"/>
  <c r="K57" i="5"/>
  <c r="I57" i="5" s="1"/>
  <c r="J57" i="5"/>
  <c r="K58" i="5"/>
  <c r="I58" i="5" s="1"/>
  <c r="J58" i="5" s="1"/>
  <c r="K59" i="5"/>
  <c r="I59" i="5" s="1"/>
  <c r="J59" i="5"/>
  <c r="P34" i="5"/>
  <c r="Q34" i="5"/>
  <c r="P21" i="5"/>
  <c r="Q21" i="5"/>
  <c r="K20" i="5"/>
  <c r="K13" i="5"/>
  <c r="I13" i="5" s="1"/>
  <c r="J13" i="5" s="1"/>
  <c r="K14" i="5"/>
  <c r="I14" i="5"/>
  <c r="J14" i="5" s="1"/>
  <c r="K15" i="5"/>
  <c r="I15" i="5" s="1"/>
  <c r="J15" i="5" s="1"/>
  <c r="K16" i="5"/>
  <c r="I16" i="5"/>
  <c r="J16" i="5" s="1"/>
  <c r="K12" i="5"/>
  <c r="I12" i="5"/>
  <c r="I28" i="5"/>
  <c r="I29" i="5"/>
  <c r="I30" i="5"/>
  <c r="J30" i="5" s="1"/>
  <c r="I31" i="5"/>
  <c r="J31" i="5"/>
  <c r="I32" i="5"/>
  <c r="J32" i="5" s="1"/>
  <c r="I33" i="5"/>
  <c r="J33" i="5" s="1"/>
  <c r="I27" i="5"/>
  <c r="J27" i="5"/>
  <c r="H25" i="5"/>
  <c r="K24" i="5"/>
  <c r="I24" i="5"/>
  <c r="J24" i="5" s="1"/>
  <c r="E35" i="5"/>
  <c r="E34" i="5"/>
  <c r="F35" i="5"/>
  <c r="F34" i="5" s="1"/>
  <c r="G34" i="5" s="1"/>
  <c r="H35" i="5"/>
  <c r="H34" i="5"/>
  <c r="I35" i="5"/>
  <c r="I34" i="5"/>
  <c r="L35" i="5"/>
  <c r="M35" i="5"/>
  <c r="M34" i="5"/>
  <c r="N35" i="5"/>
  <c r="N34" i="5"/>
  <c r="O35" i="5"/>
  <c r="O34" i="5" s="1"/>
  <c r="G36" i="5"/>
  <c r="J37" i="5"/>
  <c r="F15" i="6"/>
  <c r="K12" i="4"/>
  <c r="K16" i="4"/>
  <c r="I17" i="16"/>
  <c r="I18" i="16"/>
  <c r="I19" i="16"/>
  <c r="I21" i="16"/>
  <c r="I22" i="16"/>
  <c r="I23" i="16"/>
  <c r="I24" i="16"/>
  <c r="I25" i="16"/>
  <c r="I26" i="16"/>
  <c r="I27" i="16"/>
  <c r="I28" i="16"/>
  <c r="I29" i="16"/>
  <c r="F14" i="16"/>
  <c r="E13" i="16"/>
  <c r="E12" i="16"/>
  <c r="J19" i="16"/>
  <c r="J16" i="16"/>
  <c r="H16" i="16"/>
  <c r="H15" i="16" s="1"/>
  <c r="I15" i="16" s="1"/>
  <c r="H30" i="16"/>
  <c r="K16" i="16"/>
  <c r="L16" i="16"/>
  <c r="L15" i="16" s="1"/>
  <c r="L30" i="16" s="1"/>
  <c r="M16" i="16"/>
  <c r="N16" i="16"/>
  <c r="N15" i="16" s="1"/>
  <c r="N30" i="16"/>
  <c r="I21" i="17"/>
  <c r="H9" i="17"/>
  <c r="G9" i="17"/>
  <c r="G8" i="17"/>
  <c r="G24" i="17" s="1"/>
  <c r="I13" i="17"/>
  <c r="I15" i="17"/>
  <c r="I16" i="17"/>
  <c r="I17" i="17"/>
  <c r="I18" i="17"/>
  <c r="I19" i="17"/>
  <c r="I20" i="17"/>
  <c r="F10" i="17"/>
  <c r="E9" i="17"/>
  <c r="D9" i="17"/>
  <c r="M9" i="17"/>
  <c r="M8" i="17" s="1"/>
  <c r="M24" i="17" s="1"/>
  <c r="L9" i="17"/>
  <c r="L8" i="17" s="1"/>
  <c r="L24" i="17"/>
  <c r="K9" i="17"/>
  <c r="K8" i="17" s="1"/>
  <c r="K24" i="17" s="1"/>
  <c r="D8" i="17"/>
  <c r="F8" i="17" s="1"/>
  <c r="F24" i="17" s="1"/>
  <c r="G16" i="16"/>
  <c r="I16" i="16"/>
  <c r="D13" i="16"/>
  <c r="H23" i="12"/>
  <c r="H8" i="12"/>
  <c r="H24" i="12"/>
  <c r="E12" i="10"/>
  <c r="N12" i="10"/>
  <c r="Q12" i="10"/>
  <c r="R12" i="10"/>
  <c r="S12" i="10"/>
  <c r="T12" i="10"/>
  <c r="D12" i="10"/>
  <c r="Q10" i="10"/>
  <c r="R10" i="10"/>
  <c r="R8" i="10" s="1"/>
  <c r="S10" i="10"/>
  <c r="T10" i="10"/>
  <c r="E10" i="10"/>
  <c r="E8" i="10" s="1"/>
  <c r="D10" i="10"/>
  <c r="D8" i="10"/>
  <c r="P16" i="10"/>
  <c r="P39" i="10"/>
  <c r="K22" i="10"/>
  <c r="K23" i="10"/>
  <c r="K24" i="10"/>
  <c r="K25" i="10"/>
  <c r="K34" i="10"/>
  <c r="K35" i="10"/>
  <c r="K36" i="10"/>
  <c r="K37" i="10"/>
  <c r="K51" i="10"/>
  <c r="K59" i="10"/>
  <c r="K65" i="10"/>
  <c r="K66" i="10"/>
  <c r="K72" i="10"/>
  <c r="K73" i="10"/>
  <c r="K79" i="10"/>
  <c r="K81" i="10"/>
  <c r="K87" i="10"/>
  <c r="K88" i="10"/>
  <c r="K95" i="10"/>
  <c r="K96" i="10"/>
  <c r="K97" i="10"/>
  <c r="K98" i="10"/>
  <c r="K102" i="10"/>
  <c r="K103" i="10"/>
  <c r="K105" i="10"/>
  <c r="H62" i="10"/>
  <c r="H69" i="10"/>
  <c r="H76" i="10"/>
  <c r="H84" i="10"/>
  <c r="H91" i="10"/>
  <c r="H93" i="10"/>
  <c r="H100" i="10"/>
  <c r="N89" i="10"/>
  <c r="P89" i="10"/>
  <c r="Q89" i="10"/>
  <c r="R89" i="10"/>
  <c r="S89" i="10"/>
  <c r="T89" i="10"/>
  <c r="E89" i="10"/>
  <c r="G99" i="10"/>
  <c r="I99" i="10"/>
  <c r="J99" i="10"/>
  <c r="F99" i="10"/>
  <c r="G90" i="10"/>
  <c r="G12" i="10" s="1"/>
  <c r="I90" i="10"/>
  <c r="I12" i="10"/>
  <c r="J90" i="10"/>
  <c r="J12" i="10" s="1"/>
  <c r="K12" i="10" s="1"/>
  <c r="M90" i="10"/>
  <c r="F90" i="10"/>
  <c r="F89" i="10" s="1"/>
  <c r="F12" i="10"/>
  <c r="N82" i="10"/>
  <c r="O82" i="10"/>
  <c r="Q82" i="10"/>
  <c r="R82" i="10"/>
  <c r="S82" i="10"/>
  <c r="T82" i="10"/>
  <c r="E82" i="10"/>
  <c r="G83" i="10"/>
  <c r="G82" i="10"/>
  <c r="I83" i="10"/>
  <c r="I82" i="10"/>
  <c r="J83" i="10"/>
  <c r="J10" i="10" s="1"/>
  <c r="M83" i="10"/>
  <c r="M82" i="10"/>
  <c r="F83" i="10"/>
  <c r="F82" i="10"/>
  <c r="N74" i="10"/>
  <c r="O74" i="10"/>
  <c r="Q74" i="10"/>
  <c r="R74" i="10"/>
  <c r="S74" i="10"/>
  <c r="T74" i="10"/>
  <c r="E74" i="10"/>
  <c r="G75" i="10"/>
  <c r="G74" i="10" s="1"/>
  <c r="H74" i="10" s="1"/>
  <c r="I75" i="10"/>
  <c r="I74" i="10" s="1"/>
  <c r="J75" i="10"/>
  <c r="J74" i="10"/>
  <c r="K74" i="10" s="1"/>
  <c r="M75" i="10"/>
  <c r="M74" i="10" s="1"/>
  <c r="F75" i="10"/>
  <c r="F74" i="10" s="1"/>
  <c r="O67" i="10"/>
  <c r="Q67" i="10"/>
  <c r="R67" i="10"/>
  <c r="S67" i="10"/>
  <c r="T67" i="10"/>
  <c r="E67" i="10"/>
  <c r="G68" i="10"/>
  <c r="H68" i="10" s="1"/>
  <c r="I68" i="10"/>
  <c r="I67" i="10" s="1"/>
  <c r="J68" i="10"/>
  <c r="M68" i="10"/>
  <c r="M67" i="10" s="1"/>
  <c r="N68" i="10"/>
  <c r="N67" i="10" s="1"/>
  <c r="F68" i="10"/>
  <c r="F67" i="10" s="1"/>
  <c r="Q60" i="10"/>
  <c r="R60" i="10"/>
  <c r="S60" i="10"/>
  <c r="T60" i="10"/>
  <c r="E60" i="10"/>
  <c r="G61" i="10"/>
  <c r="G60" i="10"/>
  <c r="I61" i="10"/>
  <c r="J61" i="10"/>
  <c r="J60" i="10"/>
  <c r="M61" i="10"/>
  <c r="M60" i="10"/>
  <c r="O10" i="10"/>
  <c r="P10" i="10" s="1"/>
  <c r="F61" i="10"/>
  <c r="F60" i="10" s="1"/>
  <c r="H60" i="10" s="1"/>
  <c r="M39" i="10"/>
  <c r="M38" i="10" s="1"/>
  <c r="R15" i="10"/>
  <c r="S15" i="10"/>
  <c r="T15" i="10"/>
  <c r="Q15" i="10"/>
  <c r="D15" i="10"/>
  <c r="G31" i="10"/>
  <c r="G13" i="10" s="1"/>
  <c r="I31" i="10"/>
  <c r="J31" i="10"/>
  <c r="K31" i="10" s="1"/>
  <c r="M31" i="10"/>
  <c r="M13" i="10" s="1"/>
  <c r="N31" i="10"/>
  <c r="N15" i="10"/>
  <c r="P15" i="10" s="1"/>
  <c r="O31" i="10"/>
  <c r="F31" i="10"/>
  <c r="I16" i="10"/>
  <c r="J16" i="10"/>
  <c r="M16" i="10"/>
  <c r="J19" i="7"/>
  <c r="N11" i="7"/>
  <c r="O11" i="7"/>
  <c r="P11" i="7"/>
  <c r="Q11" i="7"/>
  <c r="O16" i="7"/>
  <c r="P16" i="7"/>
  <c r="Q16" i="7"/>
  <c r="L16" i="7"/>
  <c r="M16" i="7"/>
  <c r="N16" i="7"/>
  <c r="J14" i="7"/>
  <c r="I16" i="7"/>
  <c r="J16" i="7" s="1"/>
  <c r="H17" i="7"/>
  <c r="H16" i="7" s="1"/>
  <c r="H22" i="7" s="1"/>
  <c r="I17" i="7"/>
  <c r="K17" i="7"/>
  <c r="K16" i="7"/>
  <c r="N17" i="7"/>
  <c r="H12" i="7"/>
  <c r="H11" i="7"/>
  <c r="I12" i="7"/>
  <c r="I11" i="7"/>
  <c r="J11" i="7" s="1"/>
  <c r="K12" i="7"/>
  <c r="K11" i="7" s="1"/>
  <c r="L12" i="7"/>
  <c r="L11" i="7" s="1"/>
  <c r="L22" i="7" s="1"/>
  <c r="M12" i="7"/>
  <c r="M11" i="7"/>
  <c r="M22" i="7"/>
  <c r="G13" i="7"/>
  <c r="F12" i="7"/>
  <c r="F11" i="7"/>
  <c r="G11" i="7" s="1"/>
  <c r="E12" i="7"/>
  <c r="E11" i="7"/>
  <c r="F17" i="7"/>
  <c r="E17" i="7"/>
  <c r="E16" i="7" s="1"/>
  <c r="E22" i="7" s="1"/>
  <c r="G18" i="7"/>
  <c r="J14" i="4"/>
  <c r="O11" i="4"/>
  <c r="F12" i="4"/>
  <c r="F11" i="4"/>
  <c r="H12" i="4"/>
  <c r="I12" i="4"/>
  <c r="J12" i="4" s="1"/>
  <c r="L12" i="4"/>
  <c r="L11" i="4" s="1"/>
  <c r="M12" i="4"/>
  <c r="M16" i="4"/>
  <c r="N12" i="4"/>
  <c r="O12" i="4"/>
  <c r="O16" i="4"/>
  <c r="E12" i="4"/>
  <c r="G13" i="4"/>
  <c r="K90" i="5"/>
  <c r="J20" i="5"/>
  <c r="J28" i="5"/>
  <c r="J62" i="5"/>
  <c r="J63" i="5"/>
  <c r="J80" i="5"/>
  <c r="J83" i="5"/>
  <c r="J84" i="5"/>
  <c r="J86" i="5"/>
  <c r="J90" i="5"/>
  <c r="J93" i="5"/>
  <c r="G11" i="5"/>
  <c r="G19" i="5"/>
  <c r="G23" i="5"/>
  <c r="G26" i="5"/>
  <c r="G40" i="5"/>
  <c r="G61" i="5"/>
  <c r="G65" i="5"/>
  <c r="G72" i="5"/>
  <c r="G79" i="5"/>
  <c r="G89" i="5"/>
  <c r="G92" i="5"/>
  <c r="G100" i="5"/>
  <c r="N9" i="5"/>
  <c r="O9" i="5"/>
  <c r="K9" i="5" s="1"/>
  <c r="P9" i="5"/>
  <c r="Q9" i="5"/>
  <c r="M17" i="5"/>
  <c r="N17" i="5"/>
  <c r="O17" i="5"/>
  <c r="P17" i="5"/>
  <c r="P102" i="5" s="1"/>
  <c r="Q17" i="5"/>
  <c r="P70" i="5"/>
  <c r="Q70" i="5"/>
  <c r="F99" i="5"/>
  <c r="H99" i="5"/>
  <c r="I99" i="5"/>
  <c r="L99" i="5"/>
  <c r="K99" i="5" s="1"/>
  <c r="M99" i="5"/>
  <c r="E99" i="5"/>
  <c r="F91" i="5"/>
  <c r="I91" i="5"/>
  <c r="L91" i="5"/>
  <c r="L70" i="5" s="1"/>
  <c r="M91" i="5"/>
  <c r="N91" i="5"/>
  <c r="O91" i="5"/>
  <c r="E91" i="5"/>
  <c r="F88" i="5"/>
  <c r="H88" i="5"/>
  <c r="I88" i="5"/>
  <c r="L88" i="5"/>
  <c r="M88" i="5"/>
  <c r="N88" i="5"/>
  <c r="K88" i="5" s="1"/>
  <c r="E88" i="5"/>
  <c r="F78" i="5"/>
  <c r="H78" i="5"/>
  <c r="H70" i="5" s="1"/>
  <c r="L78" i="5"/>
  <c r="M78" i="5"/>
  <c r="N78" i="5"/>
  <c r="O78" i="5"/>
  <c r="E78" i="5"/>
  <c r="E70" i="5" s="1"/>
  <c r="F71" i="5"/>
  <c r="H71" i="5"/>
  <c r="L71" i="5"/>
  <c r="M71" i="5"/>
  <c r="N71" i="5"/>
  <c r="N70" i="5" s="1"/>
  <c r="N102" i="5" s="1"/>
  <c r="O71" i="5"/>
  <c r="O70" i="5" s="1"/>
  <c r="E71" i="5"/>
  <c r="P38" i="5"/>
  <c r="Q38" i="5"/>
  <c r="F64" i="5"/>
  <c r="H64" i="5"/>
  <c r="L64" i="5"/>
  <c r="M64" i="5"/>
  <c r="N64" i="5"/>
  <c r="O64" i="5"/>
  <c r="E64" i="5"/>
  <c r="F60" i="5"/>
  <c r="G60" i="5" s="1"/>
  <c r="H60" i="5"/>
  <c r="I60" i="5"/>
  <c r="L60" i="5"/>
  <c r="M60" i="5"/>
  <c r="N60" i="5"/>
  <c r="N38" i="5"/>
  <c r="O60" i="5"/>
  <c r="E60" i="5"/>
  <c r="F39" i="5"/>
  <c r="F38" i="5" s="1"/>
  <c r="G38" i="5" s="1"/>
  <c r="H39" i="5"/>
  <c r="L39" i="5"/>
  <c r="M39" i="5"/>
  <c r="M38" i="5" s="1"/>
  <c r="E39" i="5"/>
  <c r="F25" i="5"/>
  <c r="L25" i="5"/>
  <c r="K25" i="5" s="1"/>
  <c r="K21" i="5" s="1"/>
  <c r="M25" i="5"/>
  <c r="M21" i="5"/>
  <c r="N25" i="5"/>
  <c r="N21" i="5" s="1"/>
  <c r="O25" i="5"/>
  <c r="O21" i="5"/>
  <c r="E25" i="5"/>
  <c r="F22" i="5"/>
  <c r="G22" i="5" s="1"/>
  <c r="F21" i="5"/>
  <c r="G21" i="5" s="1"/>
  <c r="H22" i="5"/>
  <c r="L22" i="5"/>
  <c r="K22" i="5"/>
  <c r="E22" i="5"/>
  <c r="E21" i="5"/>
  <c r="F18" i="5"/>
  <c r="H18" i="5"/>
  <c r="H17" i="5"/>
  <c r="I18" i="5"/>
  <c r="L18" i="5"/>
  <c r="K18" i="5"/>
  <c r="E18" i="5"/>
  <c r="E17" i="5" s="1"/>
  <c r="L9" i="5"/>
  <c r="M9" i="5"/>
  <c r="F10" i="5"/>
  <c r="F9" i="5" s="1"/>
  <c r="H10" i="5"/>
  <c r="H9" i="5" s="1"/>
  <c r="L10" i="5"/>
  <c r="M10" i="5"/>
  <c r="E10" i="5"/>
  <c r="E9" i="5" s="1"/>
  <c r="F12" i="6"/>
  <c r="F20" i="6"/>
  <c r="K195" i="2"/>
  <c r="K199" i="2"/>
  <c r="K20" i="2"/>
  <c r="K24" i="2"/>
  <c r="K33" i="2"/>
  <c r="K40" i="2"/>
  <c r="K42" i="2"/>
  <c r="K46" i="2"/>
  <c r="K59" i="2"/>
  <c r="K72" i="2"/>
  <c r="K74" i="2"/>
  <c r="K75" i="2"/>
  <c r="K76" i="2"/>
  <c r="K77" i="2"/>
  <c r="K81" i="2"/>
  <c r="K82" i="2"/>
  <c r="K83" i="2"/>
  <c r="K84" i="2"/>
  <c r="K85" i="2"/>
  <c r="K86" i="2"/>
  <c r="K87" i="2"/>
  <c r="K91" i="2"/>
  <c r="K93" i="2"/>
  <c r="K94" i="2"/>
  <c r="K97" i="2"/>
  <c r="K98" i="2"/>
  <c r="K103" i="2"/>
  <c r="K108" i="2"/>
  <c r="K119" i="2"/>
  <c r="K122" i="2"/>
  <c r="K125" i="2"/>
  <c r="K129" i="2"/>
  <c r="K137" i="2"/>
  <c r="K140" i="2"/>
  <c r="K146" i="2"/>
  <c r="K149" i="2"/>
  <c r="K152" i="2"/>
  <c r="K153" i="2"/>
  <c r="K155" i="2"/>
  <c r="K161" i="2"/>
  <c r="K164" i="2"/>
  <c r="K167" i="2"/>
  <c r="K171" i="2"/>
  <c r="K173" i="2"/>
  <c r="K175" i="2"/>
  <c r="K177" i="2"/>
  <c r="K183" i="2"/>
  <c r="J8" i="2"/>
  <c r="K8" i="2" s="1"/>
  <c r="H8" i="2"/>
  <c r="G8" i="2"/>
  <c r="K10" i="2"/>
  <c r="F19" i="1"/>
  <c r="F28" i="1"/>
  <c r="I28" i="1"/>
  <c r="I14" i="1"/>
  <c r="F27" i="6"/>
  <c r="H7" i="12"/>
  <c r="I11" i="1"/>
  <c r="F31" i="1"/>
  <c r="I8" i="14"/>
  <c r="H10" i="14"/>
  <c r="G10" i="14"/>
  <c r="F13" i="1"/>
  <c r="F15" i="1"/>
  <c r="F16" i="1"/>
  <c r="F17" i="1"/>
  <c r="F18" i="1"/>
  <c r="F20" i="1"/>
  <c r="F22" i="1"/>
  <c r="F23" i="1"/>
  <c r="F25" i="1"/>
  <c r="F27" i="1"/>
  <c r="F29" i="1"/>
  <c r="F30" i="1"/>
  <c r="D32" i="1"/>
  <c r="F32" i="1" s="1"/>
  <c r="F10" i="1"/>
  <c r="H32" i="1"/>
  <c r="G32" i="1"/>
  <c r="I13" i="1"/>
  <c r="I15" i="1"/>
  <c r="I16" i="1"/>
  <c r="I17" i="1"/>
  <c r="I18" i="1"/>
  <c r="I19" i="1"/>
  <c r="I21" i="1"/>
  <c r="I22" i="1"/>
  <c r="I23" i="1"/>
  <c r="I24" i="1"/>
  <c r="I25" i="1"/>
  <c r="I26" i="1"/>
  <c r="I27" i="1"/>
  <c r="I29" i="1"/>
  <c r="I30" i="1"/>
  <c r="I31" i="1"/>
  <c r="I10" i="1"/>
  <c r="E21" i="6"/>
  <c r="F21" i="6" s="1"/>
  <c r="D21" i="6"/>
  <c r="E11" i="6"/>
  <c r="D11" i="6"/>
  <c r="F16" i="4"/>
  <c r="H10" i="11"/>
  <c r="J8" i="11"/>
  <c r="J7" i="11"/>
  <c r="H6" i="12"/>
  <c r="Q16" i="4"/>
  <c r="P16" i="4"/>
  <c r="L16" i="4"/>
  <c r="F23" i="6"/>
  <c r="K123" i="2"/>
  <c r="K102" i="2"/>
  <c r="K100" i="2"/>
  <c r="K143" i="2"/>
  <c r="K147" i="2"/>
  <c r="K160" i="2"/>
  <c r="K154" i="2"/>
  <c r="K150" i="2"/>
  <c r="F17" i="5"/>
  <c r="H8" i="17"/>
  <c r="H24" i="17"/>
  <c r="I24" i="17" s="1"/>
  <c r="E8" i="17"/>
  <c r="E24" i="17"/>
  <c r="G143" i="8"/>
  <c r="G160" i="8"/>
  <c r="G170" i="8"/>
  <c r="G133" i="8"/>
  <c r="G126" i="8"/>
  <c r="G85" i="8"/>
  <c r="G92" i="8"/>
  <c r="G100" i="8"/>
  <c r="G69" i="8"/>
  <c r="G79" i="8"/>
  <c r="G61" i="8"/>
  <c r="G49" i="8"/>
  <c r="G54" i="8"/>
  <c r="G18" i="8"/>
  <c r="G7" i="8"/>
  <c r="J17" i="7"/>
  <c r="J12" i="7"/>
  <c r="G12" i="7"/>
  <c r="H21" i="5"/>
  <c r="J34" i="5"/>
  <c r="J67" i="5"/>
  <c r="I41" i="5"/>
  <c r="J35" i="5"/>
  <c r="I22" i="5"/>
  <c r="J29" i="5"/>
  <c r="K10" i="5"/>
  <c r="L17" i="5"/>
  <c r="K17" i="5" s="1"/>
  <c r="G25" i="5"/>
  <c r="G64" i="5"/>
  <c r="G99" i="5"/>
  <c r="G35" i="5"/>
  <c r="K71" i="5"/>
  <c r="G71" i="5"/>
  <c r="G91" i="5"/>
  <c r="J99" i="5"/>
  <c r="K64" i="5"/>
  <c r="G88" i="5"/>
  <c r="J91" i="5"/>
  <c r="K60" i="5"/>
  <c r="E38" i="5"/>
  <c r="G39" i="5"/>
  <c r="I25" i="14"/>
  <c r="H26" i="12"/>
  <c r="I10" i="14"/>
  <c r="I9" i="17"/>
  <c r="I8" i="17"/>
  <c r="F9" i="17"/>
  <c r="D24" i="17"/>
  <c r="K15" i="16"/>
  <c r="K30" i="16"/>
  <c r="J15" i="16"/>
  <c r="J30" i="16" s="1"/>
  <c r="M15" i="16"/>
  <c r="M30" i="16"/>
  <c r="G15" i="16"/>
  <c r="G30" i="16" s="1"/>
  <c r="N10" i="10"/>
  <c r="K39" i="10"/>
  <c r="H16" i="10"/>
  <c r="H39" i="10"/>
  <c r="I38" i="10"/>
  <c r="M15" i="10"/>
  <c r="K75" i="10"/>
  <c r="G38" i="10"/>
  <c r="N60" i="10"/>
  <c r="K26" i="10"/>
  <c r="F10" i="10"/>
  <c r="H83" i="10"/>
  <c r="M10" i="10"/>
  <c r="K99" i="10"/>
  <c r="K16" i="10"/>
  <c r="O15" i="10"/>
  <c r="O60" i="10"/>
  <c r="H99" i="10"/>
  <c r="O8" i="10"/>
  <c r="H61" i="10"/>
  <c r="J89" i="10"/>
  <c r="M11" i="4"/>
  <c r="K60" i="2"/>
  <c r="J62" i="2"/>
  <c r="N201" i="2"/>
  <c r="N176" i="2"/>
  <c r="G62" i="2"/>
  <c r="K73" i="2"/>
  <c r="K18" i="2"/>
  <c r="I43" i="2"/>
  <c r="K58" i="2"/>
  <c r="M62" i="2"/>
  <c r="N62" i="2" s="1"/>
  <c r="N177" i="2"/>
  <c r="L43" i="2"/>
  <c r="K174" i="2"/>
  <c r="J193" i="2"/>
  <c r="K165" i="2"/>
  <c r="K9" i="2"/>
  <c r="H193" i="2"/>
  <c r="I12" i="2"/>
  <c r="K44" i="2"/>
  <c r="I17" i="2"/>
  <c r="M200" i="2"/>
  <c r="K198" i="2"/>
  <c r="H162" i="2"/>
  <c r="N18" i="2"/>
  <c r="N8" i="2"/>
  <c r="G162" i="2"/>
  <c r="N9" i="2"/>
  <c r="F11" i="3"/>
  <c r="K11" i="4"/>
  <c r="N132" i="2"/>
  <c r="I70" i="2"/>
  <c r="I193" i="2"/>
  <c r="I162" i="2"/>
  <c r="K162" i="2"/>
  <c r="N200" i="2"/>
  <c r="N133" i="2"/>
  <c r="M205" i="2"/>
  <c r="I12" i="3"/>
  <c r="J11" i="3"/>
  <c r="I11" i="3" s="1"/>
  <c r="H15" i="3"/>
  <c r="I17" i="3"/>
  <c r="H19" i="3"/>
  <c r="Q27" i="3"/>
  <c r="R26" i="3"/>
  <c r="Q26" i="3"/>
  <c r="I27" i="3"/>
  <c r="J26" i="3"/>
  <c r="I26" i="3" s="1"/>
  <c r="Q93" i="3"/>
  <c r="H79" i="3"/>
  <c r="Q12" i="3"/>
  <c r="R11" i="3"/>
  <c r="Q11" i="3"/>
  <c r="H12" i="3"/>
  <c r="I15" i="3"/>
  <c r="K11" i="3"/>
  <c r="H17" i="3"/>
  <c r="I19" i="3"/>
  <c r="H26" i="3"/>
  <c r="I190" i="3"/>
  <c r="Q179" i="3"/>
  <c r="H27" i="3"/>
  <c r="H31" i="3"/>
  <c r="R30" i="3"/>
  <c r="Q30" i="3" s="1"/>
  <c r="J30" i="3"/>
  <c r="H37" i="3"/>
  <c r="H45" i="3"/>
  <c r="J34" i="3"/>
  <c r="I34" i="3" s="1"/>
  <c r="H55" i="3"/>
  <c r="R54" i="3"/>
  <c r="Q54" i="3"/>
  <c r="G54" i="3"/>
  <c r="H54" i="3" s="1"/>
  <c r="I582" i="3"/>
  <c r="I573" i="3"/>
  <c r="I558" i="3"/>
  <c r="I543" i="3" s="1"/>
  <c r="I544" i="3"/>
  <c r="I536" i="3"/>
  <c r="I529" i="3"/>
  <c r="I505" i="3"/>
  <c r="I495" i="3" s="1"/>
  <c r="I496" i="3"/>
  <c r="I468" i="3"/>
  <c r="I423" i="3"/>
  <c r="I409" i="3"/>
  <c r="I386" i="3"/>
  <c r="I55" i="3"/>
  <c r="I51" i="3"/>
  <c r="Q582" i="3"/>
  <c r="Q573" i="3"/>
  <c r="Q558" i="3"/>
  <c r="Q544" i="3"/>
  <c r="Q536" i="3"/>
  <c r="Q529" i="3"/>
  <c r="Q505" i="3"/>
  <c r="Q495" i="3" s="1"/>
  <c r="Q496" i="3"/>
  <c r="Q468" i="3"/>
  <c r="Q423" i="3"/>
  <c r="Q409" i="3"/>
  <c r="Q51" i="3"/>
  <c r="Q37" i="3"/>
  <c r="H84" i="3"/>
  <c r="H148" i="3"/>
  <c r="H182" i="3"/>
  <c r="H195" i="3"/>
  <c r="H222" i="3"/>
  <c r="G230" i="3"/>
  <c r="H230" i="3" s="1"/>
  <c r="H231" i="3"/>
  <c r="G233" i="3"/>
  <c r="H233" i="3"/>
  <c r="H234" i="3"/>
  <c r="H260" i="3"/>
  <c r="H287" i="3"/>
  <c r="H297" i="3"/>
  <c r="H314" i="3"/>
  <c r="H327" i="3"/>
  <c r="L236" i="3"/>
  <c r="J236" i="3"/>
  <c r="H237" i="3"/>
  <c r="G236" i="3"/>
  <c r="H236" i="3" s="1"/>
  <c r="H30" i="3"/>
  <c r="H39" i="3"/>
  <c r="F34" i="3"/>
  <c r="G34" i="3"/>
  <c r="H34" i="3" s="1"/>
  <c r="H51" i="3"/>
  <c r="H63" i="3"/>
  <c r="I592" i="3"/>
  <c r="I564" i="3"/>
  <c r="I520" i="3"/>
  <c r="I515" i="3"/>
  <c r="I479" i="3"/>
  <c r="I462" i="3"/>
  <c r="I446" i="3"/>
  <c r="I445" i="3"/>
  <c r="I432" i="3"/>
  <c r="I431" i="3" s="1"/>
  <c r="I391" i="3"/>
  <c r="I354" i="3" s="1"/>
  <c r="I378" i="3"/>
  <c r="I357" i="3"/>
  <c r="I348" i="3"/>
  <c r="I337" i="3"/>
  <c r="I334" i="3"/>
  <c r="I333" i="3" s="1"/>
  <c r="Q592" i="3"/>
  <c r="Q564" i="3"/>
  <c r="Q520" i="3"/>
  <c r="Q515" i="3"/>
  <c r="Q479" i="3"/>
  <c r="Q462" i="3"/>
  <c r="Q446" i="3"/>
  <c r="Q445" i="3" s="1"/>
  <c r="Q432" i="3"/>
  <c r="Q431" i="3"/>
  <c r="Q391" i="3"/>
  <c r="Q378" i="3"/>
  <c r="Q357" i="3"/>
  <c r="Q348" i="3"/>
  <c r="Q337" i="3"/>
  <c r="Q333" i="3" s="1"/>
  <c r="Q334" i="3"/>
  <c r="H80" i="3"/>
  <c r="H87" i="3"/>
  <c r="H94" i="3"/>
  <c r="F93" i="3"/>
  <c r="H118" i="3"/>
  <c r="H144" i="3"/>
  <c r="H167" i="3"/>
  <c r="G93" i="3"/>
  <c r="H93" i="3" s="1"/>
  <c r="H180" i="3"/>
  <c r="G179" i="3"/>
  <c r="H179" i="3" s="1"/>
  <c r="H193" i="3"/>
  <c r="H191" i="3"/>
  <c r="F190" i="3"/>
  <c r="H190" i="3" s="1"/>
  <c r="H216" i="3"/>
  <c r="H268" i="3"/>
  <c r="H292" i="3"/>
  <c r="H306" i="3"/>
  <c r="H325" i="3"/>
  <c r="K236" i="3"/>
  <c r="H337" i="3"/>
  <c r="G333" i="3"/>
  <c r="H333" i="3"/>
  <c r="H334" i="3"/>
  <c r="H357" i="3"/>
  <c r="H382" i="3"/>
  <c r="H386" i="3"/>
  <c r="H391" i="3"/>
  <c r="H421" i="3"/>
  <c r="G354" i="3"/>
  <c r="H354" i="3" s="1"/>
  <c r="G431" i="3"/>
  <c r="H431" i="3"/>
  <c r="H432" i="3"/>
  <c r="G445" i="3"/>
  <c r="H445" i="3"/>
  <c r="H446" i="3"/>
  <c r="H468" i="3"/>
  <c r="H479" i="3"/>
  <c r="H493" i="3"/>
  <c r="T354" i="3"/>
  <c r="R354" i="3"/>
  <c r="P354" i="3"/>
  <c r="N354" i="3"/>
  <c r="L354" i="3"/>
  <c r="J354" i="3"/>
  <c r="H355" i="3"/>
  <c r="H505" i="3"/>
  <c r="H520" i="3"/>
  <c r="H529" i="3"/>
  <c r="H536" i="3"/>
  <c r="T495" i="3"/>
  <c r="R495" i="3"/>
  <c r="P495" i="3"/>
  <c r="N495" i="3"/>
  <c r="L495" i="3"/>
  <c r="J495" i="3"/>
  <c r="J600" i="3" s="1"/>
  <c r="H348" i="3"/>
  <c r="U333" i="3"/>
  <c r="S333" i="3"/>
  <c r="O333" i="3"/>
  <c r="M333" i="3"/>
  <c r="K333" i="3"/>
  <c r="H378" i="3"/>
  <c r="H384" i="3"/>
  <c r="H389" i="3"/>
  <c r="H409" i="3"/>
  <c r="H423" i="3"/>
  <c r="H453" i="3"/>
  <c r="H455" i="3"/>
  <c r="H457" i="3"/>
  <c r="H459" i="3"/>
  <c r="U445" i="3"/>
  <c r="S445" i="3"/>
  <c r="O445" i="3"/>
  <c r="M445" i="3"/>
  <c r="K445" i="3"/>
  <c r="H477" i="3"/>
  <c r="H491" i="3"/>
  <c r="T461" i="3"/>
  <c r="R461" i="3"/>
  <c r="R600" i="3"/>
  <c r="P461" i="3"/>
  <c r="N461" i="3"/>
  <c r="L461" i="3"/>
  <c r="J461" i="3"/>
  <c r="G461" i="3"/>
  <c r="H461" i="3"/>
  <c r="H462" i="3"/>
  <c r="H515" i="3"/>
  <c r="H527" i="3"/>
  <c r="U495" i="3"/>
  <c r="S495" i="3"/>
  <c r="P600" i="3"/>
  <c r="G495" i="3"/>
  <c r="H495" i="3"/>
  <c r="U543" i="3"/>
  <c r="S543" i="3"/>
  <c r="O543" i="3"/>
  <c r="M543" i="3"/>
  <c r="K543" i="3"/>
  <c r="U572" i="3"/>
  <c r="U600" i="3"/>
  <c r="S572" i="3"/>
  <c r="O572" i="3"/>
  <c r="O600" i="3" s="1"/>
  <c r="M572" i="3"/>
  <c r="K572" i="3"/>
  <c r="H496" i="3"/>
  <c r="O495" i="3"/>
  <c r="M495" i="3"/>
  <c r="K495" i="3"/>
  <c r="G543" i="3"/>
  <c r="H543" i="3"/>
  <c r="G572" i="3"/>
  <c r="G600" i="3" s="1"/>
  <c r="H573" i="3"/>
  <c r="H572" i="3"/>
  <c r="Q543" i="3"/>
  <c r="Q572" i="3"/>
  <c r="I572" i="3"/>
  <c r="I16" i="4"/>
  <c r="I11" i="4"/>
  <c r="F11" i="6" l="1"/>
  <c r="H600" i="3"/>
  <c r="F8" i="10"/>
  <c r="H102" i="5"/>
  <c r="H13" i="10"/>
  <c r="K10" i="10"/>
  <c r="I30" i="16"/>
  <c r="L8" i="10"/>
  <c r="N205" i="2"/>
  <c r="I600" i="3"/>
  <c r="I39" i="5"/>
  <c r="J60" i="5"/>
  <c r="H38" i="5"/>
  <c r="G78" i="5"/>
  <c r="K22" i="7"/>
  <c r="M12" i="10"/>
  <c r="M8" i="10" s="1"/>
  <c r="M89" i="10"/>
  <c r="H90" i="10"/>
  <c r="K91" i="5"/>
  <c r="H16" i="4"/>
  <c r="H11" i="4"/>
  <c r="J11" i="4" s="1"/>
  <c r="N22" i="7"/>
  <c r="K61" i="10"/>
  <c r="I60" i="10"/>
  <c r="K60" i="10" s="1"/>
  <c r="H82" i="10"/>
  <c r="F13" i="16"/>
  <c r="D12" i="16"/>
  <c r="D30" i="16" s="1"/>
  <c r="I10" i="5"/>
  <c r="J73" i="5"/>
  <c r="I71" i="5"/>
  <c r="T8" i="10"/>
  <c r="S38" i="10"/>
  <c r="S13" i="10"/>
  <c r="L600" i="3"/>
  <c r="N600" i="3"/>
  <c r="F600" i="3"/>
  <c r="K600" i="3"/>
  <c r="I461" i="3"/>
  <c r="H205" i="2"/>
  <c r="G18" i="5"/>
  <c r="N11" i="4"/>
  <c r="N16" i="4"/>
  <c r="J38" i="10"/>
  <c r="K38" i="10" s="1"/>
  <c r="J13" i="10"/>
  <c r="H38" i="10"/>
  <c r="L21" i="5"/>
  <c r="G17" i="5"/>
  <c r="E102" i="5"/>
  <c r="G89" i="10"/>
  <c r="H89" i="10" s="1"/>
  <c r="F70" i="5"/>
  <c r="I64" i="5"/>
  <c r="J64" i="5" s="1"/>
  <c r="J67" i="10"/>
  <c r="K67" i="10" s="1"/>
  <c r="K68" i="10"/>
  <c r="L38" i="5"/>
  <c r="G17" i="7"/>
  <c r="F16" i="7"/>
  <c r="Q8" i="10"/>
  <c r="M600" i="3"/>
  <c r="Q354" i="3"/>
  <c r="K193" i="2"/>
  <c r="I205" i="2"/>
  <c r="H75" i="10"/>
  <c r="J15" i="10"/>
  <c r="K15" i="10" s="1"/>
  <c r="G182" i="8"/>
  <c r="Q102" i="5"/>
  <c r="K78" i="5"/>
  <c r="M70" i="5"/>
  <c r="M102" i="5" s="1"/>
  <c r="G67" i="10"/>
  <c r="H67" i="10" s="1"/>
  <c r="I89" i="10"/>
  <c r="K89" i="10" s="1"/>
  <c r="K90" i="10"/>
  <c r="F188" i="8"/>
  <c r="G188" i="8" s="1"/>
  <c r="L13" i="10"/>
  <c r="J22" i="5"/>
  <c r="I10" i="10"/>
  <c r="I15" i="10"/>
  <c r="J82" i="10"/>
  <c r="K82" i="10" s="1"/>
  <c r="K83" i="10"/>
  <c r="H12" i="10"/>
  <c r="E30" i="16"/>
  <c r="O38" i="5"/>
  <c r="O102" i="5" s="1"/>
  <c r="I78" i="5"/>
  <c r="J78" i="5" s="1"/>
  <c r="S8" i="10"/>
  <c r="J16" i="4"/>
  <c r="S600" i="3"/>
  <c r="K172" i="2"/>
  <c r="G10" i="10"/>
  <c r="G10" i="5"/>
  <c r="J12" i="5"/>
  <c r="I32" i="1"/>
  <c r="G9" i="5"/>
  <c r="J18" i="5"/>
  <c r="I17" i="5"/>
  <c r="J17" i="5" s="1"/>
  <c r="J88" i="5"/>
  <c r="E11" i="4"/>
  <c r="G11" i="4" s="1"/>
  <c r="E16" i="4"/>
  <c r="G16" i="4" s="1"/>
  <c r="G12" i="4"/>
  <c r="I22" i="7"/>
  <c r="J22" i="7" s="1"/>
  <c r="F13" i="10"/>
  <c r="F15" i="10"/>
  <c r="H15" i="10" s="1"/>
  <c r="H31" i="10"/>
  <c r="I13" i="10"/>
  <c r="L34" i="5"/>
  <c r="K35" i="5"/>
  <c r="K34" i="5" s="1"/>
  <c r="I25" i="5"/>
  <c r="J25" i="5" s="1"/>
  <c r="L205" i="2"/>
  <c r="G193" i="2"/>
  <c r="G205" i="2" s="1"/>
  <c r="J176" i="2"/>
  <c r="K99" i="2"/>
  <c r="V34" i="3"/>
  <c r="I54" i="3"/>
  <c r="V54" i="3" s="1"/>
  <c r="I93" i="3"/>
  <c r="V93" i="3" s="1"/>
  <c r="Q236" i="3"/>
  <c r="Q600" i="3" s="1"/>
  <c r="Q190" i="3"/>
  <c r="T600" i="3"/>
  <c r="L15" i="10"/>
  <c r="H10" i="12"/>
  <c r="N13" i="10"/>
  <c r="N8" i="10" s="1"/>
  <c r="P8" i="10" s="1"/>
  <c r="L38" i="10"/>
  <c r="K109" i="2"/>
  <c r="I176" i="2"/>
  <c r="G176" i="2"/>
  <c r="I79" i="3"/>
  <c r="L89" i="10"/>
  <c r="K12" i="2"/>
  <c r="K17" i="2"/>
  <c r="K71" i="2"/>
  <c r="K110" i="2"/>
  <c r="I31" i="3"/>
  <c r="K176" i="2" l="1"/>
  <c r="J205" i="2"/>
  <c r="K205" i="2" s="1"/>
  <c r="J10" i="5"/>
  <c r="I9" i="5"/>
  <c r="J9" i="5" s="1"/>
  <c r="G16" i="7"/>
  <c r="F22" i="7"/>
  <c r="G22" i="7" s="1"/>
  <c r="G70" i="5"/>
  <c r="F102" i="5"/>
  <c r="G102" i="5" s="1"/>
  <c r="K13" i="10"/>
  <c r="H10" i="10"/>
  <c r="G8" i="10"/>
  <c r="H8" i="10" s="1"/>
  <c r="K38" i="5"/>
  <c r="F12" i="16"/>
  <c r="I8" i="10"/>
  <c r="I70" i="5"/>
  <c r="J71" i="5"/>
  <c r="K70" i="5"/>
  <c r="F30" i="16"/>
  <c r="I21" i="5"/>
  <c r="J21" i="5" s="1"/>
  <c r="I38" i="5"/>
  <c r="J38" i="5" s="1"/>
  <c r="J39" i="5"/>
  <c r="J8" i="10"/>
  <c r="L102" i="5"/>
  <c r="K102" i="5" l="1"/>
  <c r="K8" i="10"/>
  <c r="I102" i="5"/>
  <c r="J102" i="5" s="1"/>
  <c r="J70" i="5"/>
</calcChain>
</file>

<file path=xl/sharedStrings.xml><?xml version="1.0" encoding="utf-8"?>
<sst xmlns="http://schemas.openxmlformats.org/spreadsheetml/2006/main" count="1693" uniqueCount="607">
  <si>
    <t>Dział</t>
  </si>
  <si>
    <t>Rozdział</t>
  </si>
  <si>
    <t>Jednostka pomocnicza</t>
  </si>
  <si>
    <t>Plan (po zmianach)</t>
  </si>
  <si>
    <t>Wykonanie</t>
  </si>
  <si>
    <t>% wykonania</t>
  </si>
  <si>
    <t>Przeznaczenie środków funduszu sołeckiego</t>
  </si>
  <si>
    <t>z tego:</t>
  </si>
  <si>
    <t>SOŁECTWO BIAŁĘGI</t>
  </si>
  <si>
    <t>SOŁECTWO BRWICE</t>
  </si>
  <si>
    <t>SOŁECTWO CZARTORYJA</t>
  </si>
  <si>
    <t>SOŁECTWO GARNOWO</t>
  </si>
  <si>
    <t>SOŁECTWO GODKÓW OSIEDLE</t>
  </si>
  <si>
    <t>SOŁECTWO GODKÓW WIEŚ</t>
  </si>
  <si>
    <t>SOŁECTWO GRABOWO</t>
  </si>
  <si>
    <t>SOŁECTWO GRANICZNA</t>
  </si>
  <si>
    <t>SOŁECTWO GRZYBNO</t>
  </si>
  <si>
    <t>SOŁECTWO JELENIN</t>
  </si>
  <si>
    <t>SOŁECTWO KAMIENNY JAZ</t>
  </si>
  <si>
    <t>SOŁECTWO KRAJNIK DOLNY</t>
  </si>
  <si>
    <t>SOŁECTWO KRAJNIK GÓRNY</t>
  </si>
  <si>
    <t>SOŁECTWO KRZYMÓW</t>
  </si>
  <si>
    <t>SOŁECTWO LISIE POLE</t>
  </si>
  <si>
    <t>SOŁECTWO ŁAZISZCZE</t>
  </si>
  <si>
    <t>SOŁECTWO MĘTNO</t>
  </si>
  <si>
    <t>SOŁECTWO NAROST</t>
  </si>
  <si>
    <t>SOŁECTWO NAWODNA</t>
  </si>
  <si>
    <t>SOŁECTWO RURKA</t>
  </si>
  <si>
    <t>SOŁECTWO STOKI</t>
  </si>
  <si>
    <t>SOŁECTWO STRZELCZYN</t>
  </si>
  <si>
    <t>SOŁECTWO ZATOŃ DOLNA</t>
  </si>
  <si>
    <t>OGÓŁEM</t>
  </si>
  <si>
    <t>Nazwa podziałki klasyfikacji budżetowej</t>
  </si>
  <si>
    <t>Dochody</t>
  </si>
  <si>
    <t>Wydatki</t>
  </si>
  <si>
    <t>Plan po zmianach</t>
  </si>
  <si>
    <t>% Wyk.</t>
  </si>
  <si>
    <t>Rolnictwo i łowiectwo</t>
  </si>
  <si>
    <t>Handel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</si>
  <si>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</si>
  <si>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</si>
  <si>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</si>
  <si>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</si>
  <si>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</si>
  <si>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</si>
  <si>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</si>
  <si>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</si>
  <si>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</si>
  <si>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</si>
  <si>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</si>
  <si>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</si>
  <si>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</si>
  <si>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</si>
  <si>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</si>
  <si>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</si>
  <si>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Dochody i wydatki ogółem:</t>
  </si>
  <si>
    <t>§</t>
  </si>
  <si>
    <t>Źródła dochodów</t>
  </si>
  <si>
    <t>Dochody bieżące</t>
  </si>
  <si>
    <t>Dochody majątkowe</t>
  </si>
  <si>
    <t>Dotacje celowe otrzymane z budżetu państwa na realizację zadań bieżących z zakresu administracji rządowej oraz innych zadań zleconych gminie (związkom gmin) ustawami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</si>
  <si>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</si>
  <si>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</si>
  <si>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</si>
  <si>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Pozostałe odsetki</t>
  </si>
  <si>
    <t>Dotacje celowe otrzymane z powiatu na zadania bieżące realizowane na podstawie porozumień (umów) między jednostkami samorządu terytorialnego</t>
  </si>
  <si>
    <t>Wpływy z różnych opłat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</si>
  <si>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</si>
  <si>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</si>
  <si>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różnych dochodów</t>
  </si>
  <si>
    <t>Grzywny, mandaty i inne kary pieniężne od osób fizycznych</t>
  </si>
  <si>
    <t xml:space="preserve">Dotacje celowe otrzymane z budżetu państwa na zadania bieżące realizowane przez gminę 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</si>
  <si>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</si>
  <si>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</si>
  <si>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</si>
  <si>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</si>
  <si>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</si>
  <si>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</si>
  <si>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</si>
  <si>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</si>
  <si>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opłat za zezwolenia na sprzedaż napojów alkoholowych</t>
  </si>
  <si>
    <t>Podatek od czynności cywilnoprawnych</t>
  </si>
  <si>
    <t>Odsetki od nieterminowych wpłat z tytułu podatków i opłat</t>
  </si>
  <si>
    <t>Subwencje ogólne z budżetu państwa</t>
  </si>
  <si>
    <t>Dotacje celowe otrzymane z budżetu państwa  na realizację własnych zadań bieżących gmin (związków gmin)</t>
  </si>
  <si>
    <t>Dochody  ogółem:</t>
  </si>
  <si>
    <t>Nazwa</t>
  </si>
  <si>
    <t>Plan po zmianach ogółem</t>
  </si>
  <si>
    <t>Wykonanie ogółem  (7+15)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</si>
  <si>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</si>
  <si>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</si>
  <si>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</si>
  <si>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</si>
  <si>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</t>
  </si>
  <si>
    <t>Wydatki z tytułu poręczeń i gwarancji</t>
  </si>
  <si>
    <t>Wydatki na obsługę długu publicznego</t>
  </si>
  <si>
    <t>Inwestycje i zakupy inwestycyjne</t>
  </si>
  <si>
    <t>w tym:</t>
  </si>
  <si>
    <t>Zakup i objęcie akcji i udziałów</t>
  </si>
  <si>
    <t>Wniesienie wkładów do spólek prawa handlowego</t>
  </si>
  <si>
    <t>Wydatki bieżące</t>
  </si>
  <si>
    <t>Wynagrodzenia i składki od nich naliczane</t>
  </si>
  <si>
    <t>Wydatki związane z realizacją zadań statutowych</t>
  </si>
  <si>
    <t>na programy finansowane z udziałem środków, o których mowa w art.. 5 ust. 1 pkt 2 i 3, w części związanej z realizacją zadań jednostki samorządu terytorialnego</t>
  </si>
  <si>
    <t>Melioracje wodne</t>
  </si>
  <si>
    <t>Izby rolnicze</t>
  </si>
  <si>
    <t>Pozostała działalność</t>
  </si>
  <si>
    <t>Drogi publiczne powiatowe</t>
  </si>
  <si>
    <t>Drogi publiczne gminne</t>
  </si>
  <si>
    <t>Cmentarze</t>
  </si>
  <si>
    <t>Urzędy wojewódzkie</t>
  </si>
  <si>
    <t>Ochotnicze straże pożarne</t>
  </si>
  <si>
    <t>Obrona cywilna</t>
  </si>
  <si>
    <t>Zarządzanie kryzysowe</t>
  </si>
  <si>
    <t>Szkoły podstawowe</t>
  </si>
  <si>
    <t>Przedszkola</t>
  </si>
  <si>
    <t>Dowożenie uczniów do szkół</t>
  </si>
  <si>
    <t>Stołówki szkolne i przedszkolne</t>
  </si>
  <si>
    <t>Zwalczanie narkomanii</t>
  </si>
  <si>
    <t>Przeciwdziałanie alkoholizmowi</t>
  </si>
  <si>
    <t>Dodatki mieszkaniowe</t>
  </si>
  <si>
    <t>Zasiłki stałe</t>
  </si>
  <si>
    <t>Ośrodki pomocy społecznej</t>
  </si>
  <si>
    <t>Świetlice szkolne</t>
  </si>
  <si>
    <t>Pomoc materialna dla uczniów</t>
  </si>
  <si>
    <t>Gospodarka odpadami</t>
  </si>
  <si>
    <t>Oczyszczanie miast i wsi</t>
  </si>
  <si>
    <t>Oświetlenie ulic, placów i dróg</t>
  </si>
  <si>
    <t>Domy i ośrodki kultury, świetlice i kluby</t>
  </si>
  <si>
    <t>Biblioteki</t>
  </si>
  <si>
    <t>Obiekty sportowe</t>
  </si>
  <si>
    <t>Razem</t>
  </si>
  <si>
    <t>Lp.</t>
  </si>
  <si>
    <t>Treść</t>
  </si>
  <si>
    <t xml:space="preserve">Wykonanie </t>
  </si>
  <si>
    <t>Przychody ogółem</t>
  </si>
  <si>
    <t>1.</t>
  </si>
  <si>
    <t>Kredyty</t>
  </si>
  <si>
    <t>§ 952</t>
  </si>
  <si>
    <t>2.</t>
  </si>
  <si>
    <t>Pożyczki</t>
  </si>
  <si>
    <t>3.</t>
  </si>
  <si>
    <t>Pożyczki na sfinansowanie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</si>
  <si>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</si>
  <si>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</si>
  <si>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</si>
  <si>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</si>
  <si>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</si>
  <si>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</si>
  <si>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</si>
  <si>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</si>
  <si>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</si>
  <si>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</si>
  <si>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</si>
  <si>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</si>
  <si>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</si>
  <si>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</si>
  <si>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</si>
  <si>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</si>
  <si>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</si>
  <si>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</si>
  <si>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</si>
  <si>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</si>
  <si>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</si>
  <si>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</si>
  <si>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</si>
  <si>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</si>
  <si>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</si>
  <si>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</si>
  <si>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</si>
  <si>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</si>
  <si>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</si>
  <si>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Wykonanie z tego:</t>
  </si>
  <si>
    <t>Plan dotacji po zmianach ogółem</t>
  </si>
  <si>
    <t>Plan wydatków po zmianach ogółem</t>
  </si>
  <si>
    <t>Ogółem</t>
  </si>
  <si>
    <t>Stan środków obrotowych na początek roku</t>
  </si>
  <si>
    <t>Zobowiązania</t>
  </si>
  <si>
    <t>Szkoła Podstawowa w Krzymowie</t>
  </si>
  <si>
    <t>Szkoła Podstawowa w Nawodnej</t>
  </si>
  <si>
    <t>Ogółem:</t>
  </si>
  <si>
    <t>Nazwa instytucji</t>
  </si>
  <si>
    <t>Centrum Kultury w Chojnie – Dom Kultury</t>
  </si>
  <si>
    <t>Centrum Kultury w Chojnie – Miejska Biblioteka Publiczna</t>
  </si>
  <si>
    <t>Nazwa zadania   (przeznaczenie dotacji)</t>
  </si>
  <si>
    <t>Nazwa zadania</t>
  </si>
  <si>
    <t>(przeznaczenie dotacji)</t>
  </si>
  <si>
    <t>Nazwa zadania (przeznaczenie dotacji)</t>
  </si>
  <si>
    <t>Jednostka samorządu terytorialnego</t>
  </si>
  <si>
    <t>% wyk.</t>
  </si>
  <si>
    <t>Powiat Gryfiński</t>
  </si>
  <si>
    <t>010</t>
  </si>
  <si>
    <t>01008</t>
  </si>
  <si>
    <t>01030</t>
  </si>
  <si>
    <t>01095</t>
  </si>
  <si>
    <t>Klasyfikacja §</t>
  </si>
  <si>
    <t>Szkoła Podstawowa w Grzybnie</t>
  </si>
  <si>
    <t>Transport i łaczność</t>
  </si>
  <si>
    <t>Rady gmin (miast i miast na prawach powiatu )</t>
  </si>
  <si>
    <t>Urzędy gmin (miast i miast na prawach powiatu</t>
  </si>
  <si>
    <t xml:space="preserve">Urzędy naczelnych organów władzy państwowej, kontroli i ochrony prawa </t>
  </si>
  <si>
    <t xml:space="preserve">Bezpieczeństwo publiczne i ochrona przeciwpożarowa </t>
  </si>
  <si>
    <t>Rezerwy ogólne i celowe</t>
  </si>
  <si>
    <t>Oddziały przedszkolne w szkołach podstawowych</t>
  </si>
  <si>
    <t>Utrzymanie zieleni w miastach i gminach</t>
  </si>
  <si>
    <t>Gospodarka ściekowa i ochrona wód</t>
  </si>
  <si>
    <t>Dokształcanie i doskonalenie nauczycieli</t>
  </si>
  <si>
    <t>Usługi opiekuńcze i specjalistyczne usługi opiekuńcze</t>
  </si>
  <si>
    <t>Zasiłki i pomoc w naturze oraz składki na ubezpieczenia emerytalne i rentowe</t>
  </si>
  <si>
    <t xml:space="preserve">Składki na ubezpieczenie zdrowotne opłacaneza osoby pobierające niektóre świadczenia z pomocy społecznej, niektóre świadczenia rodzinne oraz za osoby uczestniczące w zajęciach w centrum integracji społecznej </t>
  </si>
  <si>
    <t>Świadczenia rodzinne, świadczenie z funduszu alimentacyjnego oraz składki na ubezpieczenia emerytalne i rentowe z ubezpieczenia społecznego</t>
  </si>
  <si>
    <t>Zadania w zakresie przeciwdziałania przemocy w rodzinie</t>
  </si>
  <si>
    <t>Obsługa papierów wartościowych, kredytów i pożyczek jednostek samorządu terytorialnego</t>
  </si>
  <si>
    <t xml:space="preserve">Wydatki na programy finansowane z udziałem środków pochodzącychz budżetu Unii Europejskiej oraz niepodlegających zwrotowi środków z pomocy udzielanej przez państwa członkowskie Europejskiego Porozumienia o Wolnym Handlu (EFTA) oraz innych środków pochodz </t>
  </si>
  <si>
    <t>DOCHODY I WYDATKI OGÓŁEM</t>
  </si>
  <si>
    <t>Załącznik Nr 1</t>
  </si>
  <si>
    <t>Według działów klasyfikacji budżetowej: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</si>
  <si>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</si>
  <si>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</si>
  <si>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</si>
  <si>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</si>
  <si>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</si>
  <si>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</si>
  <si>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12</t>
  </si>
  <si>
    <t>Realizacja zadań z zakresu profilaktyki i rozwiązywania problemów alkoholowych</t>
  </si>
  <si>
    <t xml:space="preserve">Rozdział </t>
  </si>
  <si>
    <t xml:space="preserve">Stan środków obrotowych </t>
  </si>
  <si>
    <t xml:space="preserve">Należności </t>
  </si>
  <si>
    <t>Plan                     (po zmianach)</t>
  </si>
  <si>
    <t>W tym:</t>
  </si>
  <si>
    <t>Wykonanie na koniec okresu</t>
  </si>
  <si>
    <t>Bieżące</t>
  </si>
  <si>
    <t>Majątkowe</t>
  </si>
  <si>
    <t>Szkoła Podstawowa Nr 2 Chojna</t>
  </si>
  <si>
    <t>Szkoła Podstawowa w Brwicach</t>
  </si>
  <si>
    <t xml:space="preserve">Dokształcanie i doskonalenie nauczycieli </t>
  </si>
  <si>
    <t>Kultura fizyczna</t>
  </si>
  <si>
    <t xml:space="preserve">Zadania w zakresie kultury fizycznej </t>
  </si>
  <si>
    <t>Domy pomocy społecznej</t>
  </si>
  <si>
    <t>Ośrodki wsparcia</t>
  </si>
  <si>
    <t>Rodziny zastępcze</t>
  </si>
  <si>
    <t>Wspieranie rodziny</t>
  </si>
  <si>
    <t>w złotych</t>
  </si>
  <si>
    <t>Wpływy z innych lokalnych opłat pobieranych przez jednostki samorządu terytorialnego na podstawie odrębnych ustaw</t>
  </si>
  <si>
    <t xml:space="preserve">stan na </t>
  </si>
  <si>
    <t>pocz. okr.spraw</t>
  </si>
  <si>
    <t>koniec okr. spraw</t>
  </si>
  <si>
    <t>plan na początek roku                    (po zmianach)</t>
  </si>
  <si>
    <t>Wykonanie na początek okresu</t>
  </si>
  <si>
    <t>01010</t>
  </si>
  <si>
    <t>Infrastruktura wodociągowa i sanitacyjna wsi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</si>
  <si>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</si>
  <si>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</si>
  <si>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Wpływy do budżetu pozostałości środków finansowych gromadzonych na wydzielonym rachunku jednostki budżetowej</t>
  </si>
  <si>
    <t>Wpływy z opłaty produktowej</t>
  </si>
  <si>
    <t>Wpływy z opłat za trwały zarząd, użytkowanie, służebności i użytkowanie wieczyste nieruchomości</t>
  </si>
  <si>
    <t>400</t>
  </si>
  <si>
    <t>Dotacja celowa - zadania własne gminy z zakresu rozwoju sportu</t>
  </si>
  <si>
    <t>40002</t>
  </si>
  <si>
    <t>Wpływy z opłat z tytułu użytkowania wieczystego nieruchomości</t>
  </si>
  <si>
    <t>Różne rozliczenia finansowe</t>
  </si>
  <si>
    <t>Miejska Biblioteka Publiczna - dotacja celowa na prowadzenie powiatowej biblioteki publicznej</t>
  </si>
  <si>
    <t>§ 950</t>
  </si>
  <si>
    <t>Rodzina</t>
  </si>
  <si>
    <t>Turystyka</t>
  </si>
  <si>
    <t>Wytwarzanie i zaopatrywanie w energię elektryczną, gaz i wodę</t>
  </si>
  <si>
    <t>Zadania z zakresu geodezji i kartografii</t>
  </si>
  <si>
    <t>Wspólna obsługa jednostek samorządu terytorialnego</t>
  </si>
  <si>
    <t>Pomoc w zakresie dożywiania</t>
  </si>
  <si>
    <t>Świadczenie wychowawcze</t>
  </si>
  <si>
    <t>Świadczenia rodzinne, świadczenie z funduszu alimentacyjnego oraz składki
na ubezpieczenia emerytalne i rentowe z ubezpieczenia społecznego</t>
  </si>
  <si>
    <t>Karta Dużej Rodziny</t>
  </si>
  <si>
    <t>Ochrona zabytków i opieka nad zabytkami</t>
  </si>
  <si>
    <t>Pomoc materialna dla uczniów o charakterze motywacyjnym</t>
  </si>
  <si>
    <t>Wpływy z tytułu kosztów egzekucyjnych, opłaty komorniczej i kosztów upomnień</t>
  </si>
  <si>
    <t>Wpływy z opłat egzaminacyjnych oraz opłat za wydawanie świadectw, dyplomów, zaświadczeń, certyfikatów i ich duplikatów</t>
  </si>
  <si>
    <t>Wpływy z rozliczeń/zwrotów z lat ubiegłych</t>
  </si>
  <si>
    <t>Przedszkole Miejskie w Chojnie</t>
  </si>
  <si>
    <t>Szkoła Podstawowa Nr 1 w Chojnie</t>
  </si>
  <si>
    <t>Wytwarzanie i zaopatrywanie w energię
elektryczną, gaz i wodę</t>
  </si>
  <si>
    <t>Dostarczanie wody</t>
  </si>
  <si>
    <t>Zadania w zakresie upowszechniania turystyki</t>
  </si>
  <si>
    <t>Promocja jednostek samorządu terytorialnego</t>
  </si>
  <si>
    <t>Straż Graniczna</t>
  </si>
  <si>
    <t>Dotacje celowe w ramach programów finansowanych z udziałem środków europejskich oraz środków, o których mowa w art. 5 ust. 1 pkt 3 oraz ust. 3 pkt 5 i 6 ustawy, lub płatności w ramach budżetu środków europejskich,
z wyłączeniem dochodów klasyfikowanych w paragrafie 625</t>
  </si>
  <si>
    <t>rozdział</t>
  </si>
  <si>
    <t>P4</t>
  </si>
  <si>
    <t>Plan po zmianach ogółem                     (8+11)</t>
  </si>
  <si>
    <t>Wykonanie ogółem (9+12)</t>
  </si>
  <si>
    <t>075</t>
  </si>
  <si>
    <t>083</t>
  </si>
  <si>
    <t>092</t>
  </si>
  <si>
    <t>057</t>
  </si>
  <si>
    <t>047</t>
  </si>
  <si>
    <t>055</t>
  </si>
  <si>
    <t>063</t>
  </si>
  <si>
    <t>064</t>
  </si>
  <si>
    <t>076</t>
  </si>
  <si>
    <t>077</t>
  </si>
  <si>
    <t>097</t>
  </si>
  <si>
    <t>60014</t>
  </si>
  <si>
    <t>70005</t>
  </si>
  <si>
    <t>70095</t>
  </si>
  <si>
    <t>71012</t>
  </si>
  <si>
    <t>71035</t>
  </si>
  <si>
    <t>75011</t>
  </si>
  <si>
    <t>75022</t>
  </si>
  <si>
    <t>75023</t>
  </si>
  <si>
    <t>75085</t>
  </si>
  <si>
    <t>75095</t>
  </si>
  <si>
    <t>75101</t>
  </si>
  <si>
    <t>75412</t>
  </si>
  <si>
    <t>75601</t>
  </si>
  <si>
    <t>75615</t>
  </si>
  <si>
    <t>75616</t>
  </si>
  <si>
    <t>75618</t>
  </si>
  <si>
    <t>75621</t>
  </si>
  <si>
    <t>75801</t>
  </si>
  <si>
    <t>75807</t>
  </si>
  <si>
    <t>75814</t>
  </si>
  <si>
    <t>75831</t>
  </si>
  <si>
    <t>80101</t>
  </si>
  <si>
    <t>80103</t>
  </si>
  <si>
    <t>80104</t>
  </si>
  <si>
    <t>80149</t>
  </si>
  <si>
    <t>85203</t>
  </si>
  <si>
    <t>85213</t>
  </si>
  <si>
    <t>85214</t>
  </si>
  <si>
    <t>85215</t>
  </si>
  <si>
    <t>85216</t>
  </si>
  <si>
    <t>85219</t>
  </si>
  <si>
    <t>85228</t>
  </si>
  <si>
    <t>85230</t>
  </si>
  <si>
    <t>85395</t>
  </si>
  <si>
    <t>85415</t>
  </si>
  <si>
    <t>85501</t>
  </si>
  <si>
    <t>85502</t>
  </si>
  <si>
    <t>85503</t>
  </si>
  <si>
    <t>85504</t>
  </si>
  <si>
    <t>85513</t>
  </si>
  <si>
    <t>90001</t>
  </si>
  <si>
    <t>90002</t>
  </si>
  <si>
    <t>90019</t>
  </si>
  <si>
    <t>90020</t>
  </si>
  <si>
    <t>92109</t>
  </si>
  <si>
    <t>92116</t>
  </si>
  <si>
    <t>92605</t>
  </si>
  <si>
    <t>Gospodarka gruntami i nieruchomościami</t>
  </si>
  <si>
    <t>Wpływy ze zwrotów dotacji oraz płatności wykorzystanych niezgodnie z przeznaczeniem lub wykorzystanych z naruszeniem procedur, o których mowa w art.. 184 us6tawy,pobranych nienależnie lub w nadmiernej wysokości</t>
  </si>
  <si>
    <t>Dotacje celowe w ramach programów finansowanych z udziałem środków europejskich oraz środków, o których mowa w art.. 5 ust. 1 pkt 3 oraz ust. 3 pkt 5 i 6 ustawy, lub płatności w ramach budżetu środków europejskich, z wyłączeniem dochodów klasyfikowanych w paragrafie 625</t>
  </si>
  <si>
    <t>Dochody jednostek samorządu terytorialnegozwiazane z realizacją zadań z zakresu administracji rządowej oraz innych zadań zleconych ustawami</t>
  </si>
  <si>
    <t>Dotacje celowe otrzymane z budżetu państwa na zadania bieżące z zakresu administracji rządowej zlecone gminom (zwiazkom gmin, związkom powiatowo-gminnym), związane z realizacją świadczenia wychowawczego stanowiącego pomoc państwa w wychowywaniu dzieci</t>
  </si>
  <si>
    <t>Dotacje celowe w ramach programów finansowanych z udziałem środków europejskich oraz środków, októrych mowa w art. 5 ust. 3 pkt 5 lit. a i b ustawy, lub płatności w ramach budżetuśrodków europejskich, realizowanych przez jednostki samorządu terytorialnego</t>
  </si>
  <si>
    <t>Wpływy z podatku dochodowego od osób fizycznych</t>
  </si>
  <si>
    <t>Wpływy z podatku dochodowego od osób prawnych</t>
  </si>
  <si>
    <t>Dotacje celowe otrzymane z budżetu państwa na realizację inwestycji i zakupów inwestycyjnych własnych gmin (związków gmin, związków powiatowo-gminnych)</t>
  </si>
  <si>
    <t>Urzędy naczelnych organów władzy państwowej, kontroli i ochrony prawa</t>
  </si>
  <si>
    <t>Wpływy z podatku rolnego, podatku leśnego, podatku od czynności cywilno-prawnych,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</si>
  <si>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</si>
  <si>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</si>
  <si>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</si>
  <si>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wyrównawcza subwencji ogólnej dla gmin</t>
  </si>
  <si>
    <t>Część oświatowa subwencji ogólnej dla jednostek samorządu terytorialnego</t>
  </si>
  <si>
    <t>Część równoważąca subwencji ogólnej dla gmin</t>
  </si>
  <si>
    <t>Składki na ubezpieczenie zdrowotne opłacane za osoby pobierające niektóre świadczenia rodzinne oraz za osoby pobierające zasiłki dla opiekunów, zgodnie z przepisami ustawy z dnia 4 kwietnia 2014 r. o ustaleniu i wypłacie zasiłków dla opiekunów</t>
  </si>
  <si>
    <t>Wpływy i wydatki związane z gromadzeniem środków z opłat i kar za korzystanie ze środowiska</t>
  </si>
  <si>
    <t>Wpływy i wydatki związane z gromadzeniem środków z opłat produktowych</t>
  </si>
  <si>
    <t>0</t>
  </si>
  <si>
    <t>069</t>
  </si>
  <si>
    <t>087</t>
  </si>
  <si>
    <t>094</t>
  </si>
  <si>
    <t>091</t>
  </si>
  <si>
    <t>035</t>
  </si>
  <si>
    <t>031</t>
  </si>
  <si>
    <t>032</t>
  </si>
  <si>
    <t>033</t>
  </si>
  <si>
    <t>034</t>
  </si>
  <si>
    <t>050</t>
  </si>
  <si>
    <t>036</t>
  </si>
  <si>
    <t>043</t>
  </si>
  <si>
    <t>041</t>
  </si>
  <si>
    <t>046</t>
  </si>
  <si>
    <t>048</t>
  </si>
  <si>
    <t>049</t>
  </si>
  <si>
    <t>001</t>
  </si>
  <si>
    <t>002</t>
  </si>
  <si>
    <t>061</t>
  </si>
  <si>
    <t>096</t>
  </si>
  <si>
    <t>040</t>
  </si>
  <si>
    <t>Wpływy z tytułu opłat i kosztów sądowych oraz innych opłat uiszczanych na rzecz Skarbu Państwa z tytułu postępowania sądowego i prokuratorskiego</t>
  </si>
  <si>
    <t>411</t>
  </si>
  <si>
    <t>412</t>
  </si>
  <si>
    <t>417</t>
  </si>
  <si>
    <t>421</t>
  </si>
  <si>
    <t>Zakup usług remontowych</t>
  </si>
  <si>
    <t>Zakup usług pozostałych</t>
  </si>
  <si>
    <t>Paragraf</t>
  </si>
  <si>
    <t>Wpłaty gmin na rzecz izb rolniczych w wysokości 2 % uzyskanych wpływów z podatku rolnego</t>
  </si>
  <si>
    <t>Składki na ubezpieczenia społeczne</t>
  </si>
  <si>
    <t>Składki na Fundusz Pracy</t>
  </si>
  <si>
    <t>Wynagrodzenia bezosobowe</t>
  </si>
  <si>
    <t>Zakup materiałów i wyposażenia</t>
  </si>
  <si>
    <t xml:space="preserve">Opłaty z tytułu zakupu usług telekomunikacyjnych </t>
  </si>
  <si>
    <t>Dotacje celowe przekazane dla powiatu na zadania bieżące realizowane na podstawie porozumień (umów) między jednostkami samorządu terytorialnego</t>
  </si>
  <si>
    <t>Dotacja celowa z budżetu na finansowanie lub dofinansowanie zadań zleconych do realizacji stowarzyszeniom</t>
  </si>
  <si>
    <t>Różne opłaty i składki</t>
  </si>
  <si>
    <t>Zakup energii</t>
  </si>
  <si>
    <t>Lokalny transport zbiorowy</t>
  </si>
  <si>
    <t>Wydatki na zakupy inwestycyjne jednostek budżetowych</t>
  </si>
  <si>
    <t>Wydatki inwestycyjne jednostek budżetowych</t>
  </si>
  <si>
    <t>Opłaty za administrowanie i czynsze za budynki, lokale i pomieszczenia garażowe</t>
  </si>
  <si>
    <t>Opłaty na rzecz budżetów jednostek samorządu terytorialnego</t>
  </si>
  <si>
    <t>Koszty postępowania sądowego i prokuratorskiego</t>
  </si>
  <si>
    <t>Pozostałe podatki na rzecz budżetów jednostek samorządu terytorialnego</t>
  </si>
  <si>
    <t>Odpisy na zakładowy fundusz świadczeń socjalnych</t>
  </si>
  <si>
    <t>Kary, odszkodowania i grzywny wypłacane na rzecz osób prawnych i innych jednostek organizacyjnych</t>
  </si>
  <si>
    <t>Zakup usług obejmujących wykonanie ekspertyz, analiz i opinii</t>
  </si>
  <si>
    <t>Plany zagospodarowania przestrzennego</t>
  </si>
  <si>
    <t>Wydatki osobowe niezaliczone do wynagrodzeń</t>
  </si>
  <si>
    <t>Zakup usług zdrowotnych</t>
  </si>
  <si>
    <t>Wynagrodzenia osobowe pracowników</t>
  </si>
  <si>
    <t>Zakup środków żywności</t>
  </si>
  <si>
    <t>Dotacje celowe z budżetu na finansowanie lub dofinansowanie prac remontowych i konserwatorskich obiektów zabytkowych przekazane jednostkom niezaliczanym do sektora finansów publicznych</t>
  </si>
  <si>
    <t>Dotacja podmiotowa z budżetu dla samorządowej instytucji kultury</t>
  </si>
  <si>
    <t>Dodatkowe wynagrodzenie roczne</t>
  </si>
  <si>
    <t>Składki na ubezpieczenie zdrowotne</t>
  </si>
  <si>
    <t>Świadczenia społeczne</t>
  </si>
  <si>
    <t>Inne formy pomocy dla uczniów</t>
  </si>
  <si>
    <t>Stypendia dla uczniów</t>
  </si>
  <si>
    <t>Zakup usług przez jednostki samorządu terytorialnego od innych jednostek samorządu terytorialnego</t>
  </si>
  <si>
    <t>Szkolenia pracowników niebędących członkami korpusu służby cywilnej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</si>
  <si>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</si>
  <si>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Podróże służbowe krajowe</t>
  </si>
  <si>
    <t>Podróże służbowe zagraniczne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</si>
  <si>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</si>
  <si>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Odsetki od dotacji oraz płatności: wykorzystanych niezgodnie z przeznaczeniem lub wykorzystanych z naruszeniem procedur, o których mowa w art. 184 ustawy, pobranych nienależnie lub w nadmiernej wysokości</t>
  </si>
  <si>
    <t>Wpłaty na Państwowy Fundusz Rehabilitacji Osób Niepełnosprawnych</t>
  </si>
  <si>
    <t>Różne wydatki na rzecz osób fizycznych</t>
  </si>
  <si>
    <t>Zakup pomocy naukowych, dydaktycznych i książek</t>
  </si>
  <si>
    <t>Rezerwy</t>
  </si>
  <si>
    <t>Odsetki od samorządowych papierów wartościowych lub zaciągniętych przez jednostkę samorządu terytorialnego kredytów i pożyczek</t>
  </si>
  <si>
    <t>Wpłaty jednostek na państwowy fundusz celowy</t>
  </si>
  <si>
    <t>Komendy powiatowe Policji</t>
  </si>
  <si>
    <t>Wynagrodzenia agencyjno-prowizyjne</t>
  </si>
  <si>
    <t>201</t>
  </si>
  <si>
    <t>443</t>
  </si>
  <si>
    <t>Załącznik Nr 10</t>
  </si>
  <si>
    <t>Doposażenie placu zabaw</t>
  </si>
  <si>
    <t>Zakup lamp typu solar</t>
  </si>
  <si>
    <t>Dofinansowanie OSP Brwice</t>
  </si>
  <si>
    <t>Ogrodzenie placu zabaw</t>
  </si>
  <si>
    <t>0750</t>
  </si>
  <si>
    <t>0830</t>
  </si>
  <si>
    <t>0660</t>
  </si>
  <si>
    <t>0920</t>
  </si>
  <si>
    <t>2400</t>
  </si>
  <si>
    <t>4210</t>
  </si>
  <si>
    <t>4240</t>
  </si>
  <si>
    <t>4260</t>
  </si>
  <si>
    <t>4300</t>
  </si>
  <si>
    <t>0670</t>
  </si>
  <si>
    <t>4220</t>
  </si>
  <si>
    <t>Upowszechnianie kultury i dziedzictwa narodowego</t>
  </si>
  <si>
    <t>Dotacja celowa - dofinansowanie prac remontowych i konserwatorskich obiektów zabytkowych</t>
  </si>
  <si>
    <t>0480</t>
  </si>
  <si>
    <t>Załącznik Nr 8</t>
  </si>
  <si>
    <t>0490</t>
  </si>
  <si>
    <t xml:space="preserve">Dochody </t>
  </si>
  <si>
    <t>plan po zmianach</t>
  </si>
  <si>
    <t>wykonanie</t>
  </si>
  <si>
    <t>0640</t>
  </si>
  <si>
    <t>z tego wykonanie:</t>
  </si>
  <si>
    <t>Wydatki (10+13)</t>
  </si>
  <si>
    <t xml:space="preserve">Dochody: </t>
  </si>
  <si>
    <t>Wydatki (10+14):</t>
  </si>
  <si>
    <t>Gmina Miasto Szczecin</t>
  </si>
  <si>
    <t>Dotacja celowa dla Gminy Miasta Szczecin - realizacja programu edukacyjno-motywacyjnego dla osób nietrzeźwych z terenu gminy Chojna</t>
  </si>
  <si>
    <t>WYKONANIE PRZYCHODÓW I ROZCHODÓW BUDŻETU GMINY CHOJNA ZA I PÓŁROCZE 2020 ROKU</t>
  </si>
  <si>
    <t>9.</t>
  </si>
  <si>
    <t>Przychody jednostek samorządu terytorialnegoz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</si>
  <si>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</si>
  <si>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401</t>
  </si>
  <si>
    <t>WYKONANIE DOCHODÓW I WYDATKÓW BUDŻETU GMINY CHOJNA ZWIĄZANYCH Z REALIZACJĄ ZADAŃ Z ZAKRESU ADMINISTRACJI RZĄDOWEJ WYKONYWANYCH NA PODSTAWIE POROZUMIEŃ Z ORGANAMI ADMINISTRACJI RZĄDOWEJ ZA I PÓŁROCZE 2020 ROKU</t>
  </si>
  <si>
    <t>WYKONANIE DOCHODÓW I WYDATKÓW BUDŻETU GMINY CHOJNA ZWIĄZANYCH Z REALIZACJĄ ZADAŃ Z ZAKRESU ADMINISTRACJI RZĄDOWEJ I INNYCH ZADAŃ ZLECONYCH ODRĘBNYMI USTAWAMI ZA I PÓŁROCZE 2020 ROKU</t>
  </si>
  <si>
    <t>WYKONANIE DOCHODÓW I WYDATKÓW BUDŻETU GMINY CHOJNA ZWIĄZANYCH Z REALIZACJĄ ZADAŃ WYKONYWANYCH                                       NA PODSTAWIE POROZUMIEŃ (UMÓW) MIĘDZY JEDNOSTKAMI SAMORZĄDU TERYTORIALNEGO ZA I PÓŁROCZE 2020 ROKU</t>
  </si>
  <si>
    <t>Przystanek</t>
  </si>
  <si>
    <t xml:space="preserve">Utrzymanie terenów zielonych </t>
  </si>
  <si>
    <t>Świetlica wiejska</t>
  </si>
  <si>
    <t>Organizacja imprez okolicznościowych</t>
  </si>
  <si>
    <t>Plac zabaw</t>
  </si>
  <si>
    <t>Remont przystanku w miejscowości Brwice</t>
  </si>
  <si>
    <t>Remont wiaty na cmentarzu</t>
  </si>
  <si>
    <t>Zakup rękawic dla OSP Brwice</t>
  </si>
  <si>
    <t>Doposażenie świetlicy</t>
  </si>
  <si>
    <t>Organizacja imprezy integracyjnej</t>
  </si>
  <si>
    <t>Remont nawierzchni podłogi "grzybka"</t>
  </si>
  <si>
    <t>Budowa szatni sportowej przy boisku w m. Brwice</t>
  </si>
  <si>
    <t>Budowa chodnika i terenu pod ławkami przy drodze gminnej</t>
  </si>
  <si>
    <t>Doposażenie OSP Brwice</t>
  </si>
  <si>
    <t>Organizacja imprez kulturalno-rozrywkowych</t>
  </si>
  <si>
    <t>Utrzymanie terenów zielonych w sołectwie</t>
  </si>
  <si>
    <t>Zakup wiaty na plac zabaw</t>
  </si>
  <si>
    <t>Modernizacja dróg gminnych</t>
  </si>
  <si>
    <t>Organizacja imprez okolicznościowych (Dzień Dziecka, festyn rodzinny)</t>
  </si>
  <si>
    <t>Doposażenie placu zabaw w urządzenia siłowni zewnętrznej</t>
  </si>
  <si>
    <t>Doposażenie placu zabaw i konserwacja ogrodzenia</t>
  </si>
  <si>
    <t>Doposażenie świetlicy wiejskiej</t>
  </si>
  <si>
    <t>Remont boiska sportowego</t>
  </si>
  <si>
    <t>Utwardzenie drogi</t>
  </si>
  <si>
    <t>Montaż lamp solarnych przy drogach</t>
  </si>
  <si>
    <t>Doposażenie siłowni</t>
  </si>
  <si>
    <t>Zmiana nawierzchni boiska do siatkówki i koszykówki</t>
  </si>
  <si>
    <t>Nowe ogrodzenie placu zabaw</t>
  </si>
  <si>
    <t>Zakup stołów biesiadnych</t>
  </si>
  <si>
    <t>Pielęgnacja zieleni komunalnej oraz terenów użyteczności publicznej</t>
  </si>
  <si>
    <t>Organizowanie uroczystości, imprez i wycieczek</t>
  </si>
  <si>
    <t>Poprawienie infrastruktury rekreacyjnej w sołectwie</t>
  </si>
  <si>
    <t>Budowa spowalniacza (szykany) na drodze gminnej</t>
  </si>
  <si>
    <t>Remonty bieżące dróg gminnych w Lisim Polu</t>
  </si>
  <si>
    <t>Dofinansowanie jednostki OSP w Lisim Polu</t>
  </si>
  <si>
    <t>Budowa pomieszczeń socjalnych dla Klubu Sportowego "Chrobry"</t>
  </si>
  <si>
    <t>Dofinansowanie Klubu Sportowego "Chrobry" - remont boksów dla piłkarzy</t>
  </si>
  <si>
    <t>Wkład Sołectwa Mętno w częściowy remont drogi (usługi)</t>
  </si>
  <si>
    <t>Zakup materiałów dla OSP Mętno</t>
  </si>
  <si>
    <t>Poprawa wizerunku wsi</t>
  </si>
  <si>
    <t>Doposażenie i utrzymanie świetlicy wiejskiej</t>
  </si>
  <si>
    <t>Organizacja imprez kulturalno-oświatowych</t>
  </si>
  <si>
    <t>Zakup sprzętu dla OSP Brwice</t>
  </si>
  <si>
    <t>Zakup sprzętu na plac zabaw</t>
  </si>
  <si>
    <t>Wyposażenie remizy strażackiej OSP Nawodna</t>
  </si>
  <si>
    <t>Budowa wiaty na boisku sportowym</t>
  </si>
  <si>
    <t>Budowa studni na boisku sportowym</t>
  </si>
  <si>
    <t>Zakup grilla</t>
  </si>
  <si>
    <t>Remont drogi</t>
  </si>
  <si>
    <t>Wjazd na cmentarz</t>
  </si>
  <si>
    <t>Zakup paczek choinkowych</t>
  </si>
  <si>
    <t>WYKONANIE PLANU DOCHODÓW I WYDATKÓW RACHUNKÓW DOCHODÓW OŚWIATOWYCH JEDNOSTEK BUDŻETOWYCH ZA I PÓŁROCZE 2020 ROKU</t>
  </si>
  <si>
    <t>0730</t>
  </si>
  <si>
    <t>0940</t>
  </si>
  <si>
    <t>plan                     (po zmianach)</t>
  </si>
  <si>
    <t>4270</t>
  </si>
  <si>
    <t>WYKONANIE PLANU DOTACJI PODMIOTOWYCH DLA JEDNOSTEK SEKTORA FINANSÓW PUBLICZNYCH UDZIELONYCH Z BUDŻETU GMINY CHOJNA                                                                                         ZA I PÓŁROCZE 2020 ROKU</t>
  </si>
  <si>
    <t>0910</t>
  </si>
  <si>
    <t>WYKONANIE PLANU WYDATKÓW JEDNOSTEK POMOCNICZYCH W RAMACH BUDŻETU GMINY CHOJNA                                         W I PÓŁROCZU 2020 ROKU</t>
  </si>
  <si>
    <t>WYKONANIE PLANU DOTACJI CELOWYCH UDZIELONYCH Z BUDŻETU GMINY CHOJNA NA ZADANIA WŁASNE GMINY REALIZOWANE PRZEZ PODMIOTY NIENALEŻĄCE DO SEKTORA FINANSÓW PUBLICZNYCH ZA I PÓŁROCZE 2020 ROKU</t>
  </si>
  <si>
    <t xml:space="preserve">DOTACJE CELOWE UDZIELONE Z BUDŻETU GMINY CHOJNA NA POMOC FINANSOWĄ UDZIELANĄ MIĘDZY JEDNOSTKAMI SAMORZĄDU TERYTORIALNEGO NA DOFINANSOWANIE WŁASNYCH ZADAŃ BIEŻĄCYCH                                                                                                               -   WYKONANIE ZA I PÓŁROCZE 2020 ROKU             </t>
  </si>
  <si>
    <t>Pomoc finansowa dla Powiatu Gryfińskiego - uruchomienie w 2020 roku w okresie wakacyjnym autobusowej linii komunikacyjnej</t>
  </si>
  <si>
    <t>Ochrona przeciwpożarowa - umundurowanie i doposażenie</t>
  </si>
  <si>
    <t>Profilaktyka zdrowotna</t>
  </si>
  <si>
    <t>Opieka nad bezdomnymi zwierzętami</t>
  </si>
  <si>
    <t>WYKONANIE DOCHODÓW BUDŻETU GMINY CHOJNA ZA I PÓŁROCZE 2020 ROKU</t>
  </si>
  <si>
    <t>2010</t>
  </si>
  <si>
    <t>60095</t>
  </si>
  <si>
    <t>75107</t>
  </si>
  <si>
    <t>75414</t>
  </si>
  <si>
    <t>9 060 736,00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</si>
  <si>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</si>
  <si>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47 341,00</t>
  </si>
  <si>
    <t>80113</t>
  </si>
  <si>
    <t>4 304,00</t>
  </si>
  <si>
    <t>80153</t>
  </si>
  <si>
    <t>Zapewnienie uczniom prawa do bezpłatnego dostępu do podręczników, materiałów edukacyjnych lub materiałów ćwiczeniowych</t>
  </si>
  <si>
    <t>Dotacje otrzymane z państwowych funduszy celowych na finansowanie lub dofinansowanie kosztów realizacji inwestycji i zakupów inwestycyjnych jednostek sektora finansów publicznych</t>
  </si>
  <si>
    <t>550 000,00</t>
  </si>
  <si>
    <t>51 077,00</t>
  </si>
  <si>
    <t>719 000,00</t>
  </si>
  <si>
    <t>4 594,31</t>
  </si>
  <si>
    <t>499 000,00</t>
  </si>
  <si>
    <t>120 000,00</t>
  </si>
  <si>
    <t>60 800,00</t>
  </si>
  <si>
    <t>15 050 000,00</t>
  </si>
  <si>
    <t>4 600 000,00</t>
  </si>
  <si>
    <t>590,00</t>
  </si>
  <si>
    <t>450 000,00</t>
  </si>
  <si>
    <t>72 000,00</t>
  </si>
  <si>
    <t>2 486 718,00</t>
  </si>
  <si>
    <t>90015</t>
  </si>
  <si>
    <t>16 000,00</t>
  </si>
  <si>
    <t>10 000,00</t>
  </si>
  <si>
    <t>94 600,00</t>
  </si>
  <si>
    <t>633</t>
  </si>
  <si>
    <t>217</t>
  </si>
  <si>
    <t>205</t>
  </si>
  <si>
    <t>123146,48</t>
  </si>
  <si>
    <t>626</t>
  </si>
  <si>
    <t>WYKONANIE WYDATKÓW BUDŻETU GMINY CHOJNA ZA I PÓŁROCZE 2020 ROKU</t>
  </si>
  <si>
    <t>WYKONANIE BUDŻETU GMINY CHOJNA ZA I PÓŁROCZE 2020 ROKU</t>
  </si>
  <si>
    <t>WYKONANIE PLANU DOTACJI CELOWYCH UDZIELONYCH Z BUDŻETU GMINY CHOJNA NA ZADANIA WŁASNE GMINY REALIZOWANE PRZEZ PODMIOTY NALEŻĄCE DO SEKTORA FINANSÓW PUBLICZNYCH ZA I PÓŁROCZE 2020 ROKU</t>
  </si>
  <si>
    <t xml:space="preserve">DOTACJE CELOWE UDZIELONE Z BUDŻETU GMINY CHOJNA NA POMOC FINANSOWĄ INNYM JEDNOSTKOM SAMORZĄDU TERYTORIALNEGO   -   WYKONANIE ZA I PÓŁROCZE 2020ROKU             </t>
  </si>
  <si>
    <t>Wybory Prezydenta Rzeczypospolitej Polskiej</t>
  </si>
  <si>
    <t>Wpłaty jednostek na państwowy fundusz celowy na finansowanie lub dofinansowanie zadań inwestycyjnych</t>
  </si>
  <si>
    <t>Dotacja celowa na pomoc finansową udzielaną między jednostkami samorządu terytorialnego na dofinansowanie własnych zadań bieżących</t>
  </si>
  <si>
    <t>Dotacje celowe przekazane gminie na zadania bieżące realizowane na podstawie porozumień (umów) między jednostkami samorządu terytorialnego</t>
  </si>
  <si>
    <t xml:space="preserve">Dotacje celowe z budżetu na finansowanie lub dofinansowanie kosztów realizacji inwestycji i zakupów inwestycyjnych jednostek niezaliczanych do sektora finansów publicznych </t>
  </si>
  <si>
    <t>Ochrona powietrza atmosferycznego i klimatu</t>
  </si>
  <si>
    <t>Środki otrzy,mane z państwowych funduszy celowych na realizację zadań bieżących jednostek sektora finansów publicznych</t>
  </si>
  <si>
    <t>Wpływy z opłaty eksploatacyjnej</t>
  </si>
  <si>
    <t>Wpływy z otrzymanych spadków, zapisów i darowizn w postaci pieniężnej</t>
  </si>
  <si>
    <t>Wpływy z tytułu grzywien, mandatów i innych kar pieniężnych od osób fizycznych</t>
  </si>
  <si>
    <t xml:space="preserve">DOCHODY I WYDATKI BUDŻETU GMINY CHOJNA ZWIAZANE Z REALIZACJĄ ZADAŃ WYKONYWANYCH NA PODSTAWIE USTAWY O UTRZYMANIU CZYSTOŚCI I PORZĄDKU W GMINACH  ZA I PÓŁROCZE 2020 ROKU </t>
  </si>
  <si>
    <t xml:space="preserve">WYKONANIE PLANU DOCHODÓW I WYDATKÓW BUDŻETU GMINY CHOJNA ZWIAZANYCH Z REALIZACJĄ ZADAŃ WYKONYWANYCH NA PODSTAWIE USTAWY O WYCHOWANIU W TRZEŹWOŚCI I PRZECIWDZIAŁANIU ALKOHOLIZMOWI  W I PÓŁROCZU 2020 ROKU </t>
  </si>
  <si>
    <t>Załącznik Nr 11</t>
  </si>
  <si>
    <t>Załącznik Nr 13</t>
  </si>
  <si>
    <t xml:space="preserve">        Załącznik Nr 14</t>
  </si>
  <si>
    <t>Załącznik Nr 15</t>
  </si>
  <si>
    <t>Załącznik Nr 16</t>
  </si>
  <si>
    <t>Załącznik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</si>
</sst>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38"/>
    </font>
    <font>
      <b/>
      <i/>
      <sz val="7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i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sz val="6.5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6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Calibri"/>
      <family val="2"/>
    </font>
    <font>
      <i/>
      <sz val="5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sz val="7"/>
      <name val="Arial CE"/>
      <charset val="238"/>
    </font>
    <font>
      <sz val="6"/>
      <name val="Arial CE"/>
      <charset val="238"/>
    </font>
    <font>
      <b/>
      <sz val="7"/>
      <name val="Arial CE"/>
      <charset val="238"/>
    </font>
    <font>
      <b/>
      <sz val="4"/>
      <color indexed="8"/>
      <name val="Arial"/>
      <family val="2"/>
      <charset val="238"/>
    </font>
    <font>
      <b/>
      <u/>
      <sz val="4"/>
      <color indexed="8"/>
      <name val="Arial"/>
      <family val="2"/>
      <charset val="238"/>
    </font>
    <font>
      <sz val="6"/>
      <name val="Arial"/>
      <family val="2"/>
      <charset val="238"/>
    </font>
    <font>
      <sz val="4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indexed="8"/>
      <name val="Calibri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sz val="7"/>
      <color indexed="8"/>
      <name val="Calibri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7.5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sz val="11"/>
      <color indexed="8"/>
      <name val="Calibri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charset val="238"/>
    </font>
    <font>
      <b/>
      <sz val="5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3AF"/>
        <bgColor indexed="64"/>
      </patternFill>
    </fill>
    <fill>
      <patternFill patternType="solid">
        <fgColor rgb="FF81E7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0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45" fillId="0" borderId="0"/>
  </cellStyleXfs>
  <cellXfs count="717">
    <xf numFmtId="0" fontId="0" fillId="0" borderId="0" xfId="0"/>
    <xf numFmtId="0" fontId="8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right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right" vertical="center" wrapText="1"/>
    </xf>
    <xf numFmtId="0" fontId="26" fillId="3" borderId="3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4" fontId="25" fillId="2" borderId="10" xfId="0" applyNumberFormat="1" applyFont="1" applyFill="1" applyBorder="1" applyAlignment="1">
      <alignment horizontal="right" vertical="center" wrapText="1"/>
    </xf>
    <xf numFmtId="0" fontId="18" fillId="2" borderId="12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>
      <alignment wrapText="1"/>
    </xf>
    <xf numFmtId="4" fontId="0" fillId="0" borderId="0" xfId="0" applyNumberFormat="1"/>
    <xf numFmtId="4" fontId="15" fillId="0" borderId="3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0" fontId="0" fillId="0" borderId="0" xfId="0" applyNumberFormat="1"/>
    <xf numFmtId="0" fontId="28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 wrapText="1"/>
    </xf>
    <xf numFmtId="0" fontId="40" fillId="2" borderId="3" xfId="0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5" fillId="0" borderId="3" xfId="0" applyFont="1" applyBorder="1"/>
    <xf numFmtId="4" fontId="4" fillId="0" borderId="1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ill="1"/>
    <xf numFmtId="0" fontId="48" fillId="0" borderId="0" xfId="0" applyFont="1"/>
    <xf numFmtId="0" fontId="10" fillId="4" borderId="3" xfId="0" applyFont="1" applyFill="1" applyBorder="1" applyAlignment="1">
      <alignment horizontal="right" vertical="center" wrapText="1"/>
    </xf>
    <xf numFmtId="0" fontId="0" fillId="0" borderId="0" xfId="0" applyBorder="1"/>
    <xf numFmtId="4" fontId="4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4" fontId="1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0" fontId="10" fillId="4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4" fontId="10" fillId="4" borderId="3" xfId="0" applyNumberFormat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left" vertical="center" wrapText="1"/>
    </xf>
    <xf numFmtId="4" fontId="18" fillId="4" borderId="3" xfId="0" applyNumberFormat="1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center" vertical="center" wrapText="1"/>
    </xf>
    <xf numFmtId="49" fontId="18" fillId="4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3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wrapText="1"/>
    </xf>
    <xf numFmtId="0" fontId="34" fillId="0" borderId="0" xfId="0" applyFont="1"/>
    <xf numFmtId="10" fontId="10" fillId="4" borderId="8" xfId="0" applyNumberFormat="1" applyFont="1" applyFill="1" applyBorder="1" applyAlignment="1">
      <alignment horizontal="right" vertical="center" wrapText="1"/>
    </xf>
    <xf numFmtId="10" fontId="15" fillId="0" borderId="8" xfId="0" applyNumberFormat="1" applyFont="1" applyBorder="1" applyAlignment="1">
      <alignment horizontal="right" vertical="center" wrapText="1"/>
    </xf>
    <xf numFmtId="10" fontId="15" fillId="0" borderId="8" xfId="0" applyNumberFormat="1" applyFont="1" applyFill="1" applyBorder="1" applyAlignment="1">
      <alignment horizontal="right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vertical="center"/>
    </xf>
    <xf numFmtId="4" fontId="12" fillId="4" borderId="3" xfId="0" applyNumberFormat="1" applyFont="1" applyFill="1" applyBorder="1" applyAlignment="1">
      <alignment horizontal="right" vertical="center"/>
    </xf>
    <xf numFmtId="10" fontId="12" fillId="4" borderId="3" xfId="0" applyNumberFormat="1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right" vertical="center" wrapText="1"/>
    </xf>
    <xf numFmtId="0" fontId="52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10" fontId="1" fillId="0" borderId="1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31" fillId="2" borderId="18" xfId="0" applyNumberFormat="1" applyFont="1" applyFill="1" applyBorder="1" applyAlignment="1">
      <alignment horizontal="right" vertical="center" wrapText="1"/>
    </xf>
    <xf numFmtId="10" fontId="31" fillId="5" borderId="19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0" fontId="15" fillId="3" borderId="3" xfId="0" applyFont="1" applyFill="1" applyBorder="1" applyAlignment="1">
      <alignment horizontal="left" vertical="center" wrapText="1"/>
    </xf>
    <xf numFmtId="0" fontId="55" fillId="0" borderId="0" xfId="0" applyFont="1" applyFill="1"/>
    <xf numFmtId="0" fontId="56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9" fillId="0" borderId="0" xfId="0" applyFont="1"/>
    <xf numFmtId="0" fontId="59" fillId="0" borderId="0" xfId="0" applyFont="1" applyFill="1"/>
    <xf numFmtId="0" fontId="59" fillId="0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10" fontId="2" fillId="5" borderId="8" xfId="0" applyNumberFormat="1" applyFont="1" applyFill="1" applyBorder="1" applyAlignment="1">
      <alignment horizontal="center" vertical="center"/>
    </xf>
    <xf numFmtId="0" fontId="0" fillId="0" borderId="8" xfId="0" applyBorder="1"/>
    <xf numFmtId="10" fontId="2" fillId="5" borderId="10" xfId="0" applyNumberFormat="1" applyFont="1" applyFill="1" applyBorder="1" applyAlignment="1">
      <alignment horizontal="right" vertical="center" wrapText="1"/>
    </xf>
    <xf numFmtId="4" fontId="2" fillId="5" borderId="10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/>
    <xf numFmtId="4" fontId="14" fillId="2" borderId="21" xfId="0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horizontal="center" vertical="center" wrapText="1"/>
    </xf>
    <xf numFmtId="0" fontId="45" fillId="0" borderId="0" xfId="1"/>
    <xf numFmtId="4" fontId="28" fillId="0" borderId="0" xfId="1" applyNumberFormat="1" applyFont="1" applyAlignment="1">
      <alignment horizontal="center" vertical="center" wrapText="1"/>
    </xf>
    <xf numFmtId="4" fontId="28" fillId="0" borderId="0" xfId="1" applyNumberFormat="1" applyFont="1" applyAlignment="1">
      <alignment horizontal="right" vertical="center" wrapText="1"/>
    </xf>
    <xf numFmtId="4" fontId="51" fillId="0" borderId="0" xfId="1" applyNumberFormat="1" applyFont="1"/>
    <xf numFmtId="4" fontId="36" fillId="0" borderId="0" xfId="1" applyNumberFormat="1" applyFont="1" applyAlignment="1">
      <alignment horizontal="right"/>
    </xf>
    <xf numFmtId="4" fontId="42" fillId="5" borderId="22" xfId="1" applyNumberFormat="1" applyFont="1" applyFill="1" applyBorder="1" applyAlignment="1">
      <alignment horizontal="center" vertical="center" wrapText="1"/>
    </xf>
    <xf numFmtId="4" fontId="42" fillId="5" borderId="1" xfId="1" applyNumberFormat="1" applyFont="1" applyFill="1" applyBorder="1" applyAlignment="1">
      <alignment horizontal="center" vertical="center" wrapText="1"/>
    </xf>
    <xf numFmtId="0" fontId="37" fillId="0" borderId="0" xfId="1" applyFont="1" applyAlignment="1">
      <alignment vertical="top" wrapText="1"/>
    </xf>
    <xf numFmtId="0" fontId="45" fillId="0" borderId="0" xfId="1" applyAlignment="1">
      <alignment vertical="top" wrapText="1"/>
    </xf>
    <xf numFmtId="4" fontId="42" fillId="5" borderId="23" xfId="1" applyNumberFormat="1" applyFont="1" applyFill="1" applyBorder="1" applyAlignment="1">
      <alignment horizontal="center" vertical="center" wrapText="1"/>
    </xf>
    <xf numFmtId="4" fontId="42" fillId="5" borderId="24" xfId="1" applyNumberFormat="1" applyFont="1" applyFill="1" applyBorder="1" applyAlignment="1">
      <alignment horizontal="center" vertical="center" wrapText="1"/>
    </xf>
    <xf numFmtId="1" fontId="43" fillId="0" borderId="22" xfId="1" applyNumberFormat="1" applyFont="1" applyFill="1" applyBorder="1" applyAlignment="1">
      <alignment horizontal="center" vertical="center" wrapText="1"/>
    </xf>
    <xf numFmtId="1" fontId="43" fillId="0" borderId="24" xfId="1" applyNumberFormat="1" applyFont="1" applyFill="1" applyBorder="1" applyAlignment="1">
      <alignment horizontal="center" vertical="center" wrapText="1"/>
    </xf>
    <xf numFmtId="0" fontId="39" fillId="5" borderId="25" xfId="1" applyFont="1" applyFill="1" applyBorder="1" applyAlignment="1">
      <alignment horizontal="left" vertical="center" wrapText="1"/>
    </xf>
    <xf numFmtId="4" fontId="37" fillId="0" borderId="0" xfId="1" applyNumberFormat="1" applyFont="1"/>
    <xf numFmtId="4" fontId="39" fillId="0" borderId="0" xfId="1" applyNumberFormat="1" applyFont="1"/>
    <xf numFmtId="0" fontId="23" fillId="6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10" fontId="13" fillId="0" borderId="3" xfId="0" applyNumberFormat="1" applyFont="1" applyFill="1" applyBorder="1" applyAlignment="1">
      <alignment horizontal="right" vertical="center"/>
    </xf>
    <xf numFmtId="0" fontId="71" fillId="0" borderId="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50" fillId="5" borderId="26" xfId="0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49" fontId="72" fillId="4" borderId="3" xfId="0" applyNumberFormat="1" applyFont="1" applyFill="1" applyBorder="1" applyAlignment="1">
      <alignment horizontal="center" vertical="center" wrapText="1"/>
    </xf>
    <xf numFmtId="49" fontId="72" fillId="4" borderId="3" xfId="0" applyNumberFormat="1" applyFont="1" applyFill="1" applyBorder="1" applyAlignment="1">
      <alignment horizontal="right" vertical="center" wrapText="1"/>
    </xf>
    <xf numFmtId="4" fontId="73" fillId="4" borderId="3" xfId="0" applyNumberFormat="1" applyFont="1" applyFill="1" applyBorder="1" applyAlignment="1">
      <alignment horizontal="right" vertical="center" wrapText="1"/>
    </xf>
    <xf numFmtId="10" fontId="73" fillId="4" borderId="3" xfId="0" applyNumberFormat="1" applyFont="1" applyFill="1" applyBorder="1" applyAlignment="1">
      <alignment horizontal="right" vertical="center" wrapText="1"/>
    </xf>
    <xf numFmtId="0" fontId="72" fillId="4" borderId="3" xfId="0" applyFont="1" applyFill="1" applyBorder="1" applyAlignment="1">
      <alignment horizontal="center" vertical="center" wrapText="1"/>
    </xf>
    <xf numFmtId="4" fontId="73" fillId="2" borderId="3" xfId="0" applyNumberFormat="1" applyFont="1" applyFill="1" applyBorder="1" applyAlignment="1">
      <alignment horizontal="center" vertical="center" wrapText="1"/>
    </xf>
    <xf numFmtId="10" fontId="73" fillId="2" borderId="3" xfId="0" applyNumberFormat="1" applyFont="1" applyFill="1" applyBorder="1" applyAlignment="1">
      <alignment horizontal="center" vertical="center" wrapText="1"/>
    </xf>
    <xf numFmtId="0" fontId="73" fillId="3" borderId="3" xfId="0" applyFont="1" applyFill="1" applyBorder="1" applyAlignment="1">
      <alignment horizontal="center" vertical="center" wrapText="1"/>
    </xf>
    <xf numFmtId="49" fontId="73" fillId="3" borderId="3" xfId="0" applyNumberFormat="1" applyFont="1" applyFill="1" applyBorder="1" applyAlignment="1">
      <alignment horizontal="center" vertical="center" wrapText="1"/>
    </xf>
    <xf numFmtId="3" fontId="73" fillId="3" borderId="3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2" fillId="4" borderId="3" xfId="0" applyFont="1" applyFill="1" applyBorder="1" applyAlignment="1">
      <alignment vertical="center" wrapText="1"/>
    </xf>
    <xf numFmtId="0" fontId="75" fillId="0" borderId="3" xfId="0" applyFont="1" applyFill="1" applyBorder="1" applyAlignment="1">
      <alignment vertical="center" wrapText="1"/>
    </xf>
    <xf numFmtId="0" fontId="71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49" fontId="74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49" fontId="72" fillId="4" borderId="3" xfId="0" applyNumberFormat="1" applyFont="1" applyFill="1" applyBorder="1" applyAlignment="1">
      <alignment horizontal="left" vertical="center" wrapText="1"/>
    </xf>
    <xf numFmtId="49" fontId="49" fillId="5" borderId="27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right" vertical="center" wrapText="1"/>
    </xf>
    <xf numFmtId="49" fontId="74" fillId="0" borderId="0" xfId="0" applyNumberFormat="1" applyFont="1" applyAlignment="1">
      <alignment horizontal="right" vertical="center" wrapText="1"/>
    </xf>
    <xf numFmtId="49" fontId="49" fillId="5" borderId="27" xfId="0" applyNumberFormat="1" applyFont="1" applyFill="1" applyBorder="1" applyAlignment="1">
      <alignment horizontal="right" vertical="center" wrapText="1"/>
    </xf>
    <xf numFmtId="49" fontId="47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74" fillId="0" borderId="0" xfId="0" applyNumberFormat="1" applyFont="1" applyAlignment="1">
      <alignment horizontal="right" vertical="center" wrapText="1"/>
    </xf>
    <xf numFmtId="4" fontId="75" fillId="0" borderId="0" xfId="0" applyNumberFormat="1" applyFont="1" applyAlignment="1">
      <alignment horizontal="right" vertical="center" wrapText="1"/>
    </xf>
    <xf numFmtId="10" fontId="75" fillId="0" borderId="0" xfId="0" applyNumberFormat="1" applyFont="1" applyAlignment="1">
      <alignment horizontal="right" vertical="center" wrapText="1"/>
    </xf>
    <xf numFmtId="4" fontId="72" fillId="4" borderId="3" xfId="0" applyNumberFormat="1" applyFont="1" applyFill="1" applyBorder="1" applyAlignment="1">
      <alignment horizontal="right" vertical="center" wrapText="1"/>
    </xf>
    <xf numFmtId="10" fontId="72" fillId="4" borderId="3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10" fontId="50" fillId="5" borderId="3" xfId="0" applyNumberFormat="1" applyFont="1" applyFill="1" applyBorder="1" applyAlignment="1">
      <alignment horizontal="right" vertical="center" wrapText="1"/>
    </xf>
    <xf numFmtId="4" fontId="50" fillId="5" borderId="3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10" fontId="0" fillId="0" borderId="0" xfId="0" applyNumberFormat="1" applyFill="1" applyAlignment="1">
      <alignment horizontal="right" vertical="center" wrapText="1"/>
    </xf>
    <xf numFmtId="4" fontId="75" fillId="3" borderId="3" xfId="0" applyNumberFormat="1" applyFont="1" applyFill="1" applyBorder="1" applyAlignment="1">
      <alignment horizontal="right" vertical="center" wrapText="1"/>
    </xf>
    <xf numFmtId="10" fontId="71" fillId="6" borderId="3" xfId="0" applyNumberFormat="1" applyFont="1" applyFill="1" applyBorder="1" applyAlignment="1">
      <alignment horizontal="right" vertical="center" wrapText="1"/>
    </xf>
    <xf numFmtId="4" fontId="75" fillId="6" borderId="3" xfId="0" applyNumberFormat="1" applyFont="1" applyFill="1" applyBorder="1" applyAlignment="1">
      <alignment horizontal="right" vertical="center" wrapText="1"/>
    </xf>
    <xf numFmtId="49" fontId="74" fillId="0" borderId="3" xfId="0" applyNumberFormat="1" applyFont="1" applyBorder="1" applyAlignment="1">
      <alignment horizontal="right" vertical="center" wrapText="1"/>
    </xf>
    <xf numFmtId="0" fontId="74" fillId="0" borderId="3" xfId="0" applyFont="1" applyBorder="1" applyAlignment="1">
      <alignment horizontal="left" vertical="center" wrapText="1"/>
    </xf>
    <xf numFmtId="4" fontId="74" fillId="0" borderId="3" xfId="0" applyNumberFormat="1" applyFont="1" applyBorder="1" applyAlignment="1">
      <alignment horizontal="right" vertical="center" wrapText="1"/>
    </xf>
    <xf numFmtId="0" fontId="74" fillId="0" borderId="3" xfId="0" applyFont="1" applyBorder="1" applyAlignment="1">
      <alignment vertical="center" wrapText="1"/>
    </xf>
    <xf numFmtId="10" fontId="76" fillId="6" borderId="3" xfId="0" applyNumberFormat="1" applyFont="1" applyFill="1" applyBorder="1" applyAlignment="1">
      <alignment horizontal="right" vertical="center" wrapText="1"/>
    </xf>
    <xf numFmtId="0" fontId="75" fillId="0" borderId="3" xfId="0" applyFont="1" applyBorder="1" applyAlignment="1">
      <alignment vertical="center" wrapText="1"/>
    </xf>
    <xf numFmtId="49" fontId="74" fillId="0" borderId="3" xfId="0" applyNumberFormat="1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 wrapText="1"/>
    </xf>
    <xf numFmtId="49" fontId="18" fillId="4" borderId="3" xfId="0" applyNumberFormat="1" applyFont="1" applyFill="1" applyBorder="1" applyAlignment="1">
      <alignment horizontal="left" vertical="center" wrapText="1"/>
    </xf>
    <xf numFmtId="4" fontId="18" fillId="4" borderId="3" xfId="0" applyNumberFormat="1" applyFont="1" applyFill="1" applyBorder="1" applyAlignment="1">
      <alignment horizontal="left" vertical="center" wrapText="1"/>
    </xf>
    <xf numFmtId="4" fontId="77" fillId="0" borderId="0" xfId="0" applyNumberFormat="1" applyFont="1"/>
    <xf numFmtId="4" fontId="23" fillId="6" borderId="3" xfId="0" applyNumberFormat="1" applyFont="1" applyFill="1" applyBorder="1" applyAlignment="1">
      <alignment horizontal="right" vertical="center" wrapText="1"/>
    </xf>
    <xf numFmtId="0" fontId="63" fillId="6" borderId="17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right" vertical="center" wrapText="1"/>
    </xf>
    <xf numFmtId="0" fontId="78" fillId="0" borderId="0" xfId="0" applyFont="1"/>
    <xf numFmtId="0" fontId="18" fillId="0" borderId="0" xfId="0" applyFont="1"/>
    <xf numFmtId="4" fontId="78" fillId="0" borderId="0" xfId="0" applyNumberFormat="1" applyFont="1"/>
    <xf numFmtId="0" fontId="79" fillId="0" borderId="0" xfId="0" applyFont="1"/>
    <xf numFmtId="0" fontId="80" fillId="0" borderId="0" xfId="0" applyFont="1"/>
    <xf numFmtId="4" fontId="12" fillId="4" borderId="3" xfId="0" quotePrefix="1" applyNumberFormat="1" applyFont="1" applyFill="1" applyBorder="1" applyAlignment="1">
      <alignment horizontal="right" vertical="center"/>
    </xf>
    <xf numFmtId="4" fontId="13" fillId="6" borderId="3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10" fontId="14" fillId="2" borderId="21" xfId="0" applyNumberFormat="1" applyFont="1" applyFill="1" applyBorder="1" applyAlignment="1">
      <alignment horizontal="right" vertical="center" wrapText="1"/>
    </xf>
    <xf numFmtId="49" fontId="13" fillId="6" borderId="3" xfId="0" applyNumberFormat="1" applyFont="1" applyFill="1" applyBorder="1" applyAlignment="1">
      <alignment horizontal="center" vertical="center" wrapText="1"/>
    </xf>
    <xf numFmtId="0" fontId="76" fillId="6" borderId="0" xfId="0" applyFont="1" applyFill="1"/>
    <xf numFmtId="0" fontId="76" fillId="6" borderId="3" xfId="0" applyFont="1" applyFill="1" applyBorder="1"/>
    <xf numFmtId="0" fontId="80" fillId="6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 wrapText="1"/>
    </xf>
    <xf numFmtId="0" fontId="76" fillId="6" borderId="3" xfId="0" applyFont="1" applyFill="1" applyBorder="1" applyAlignment="1">
      <alignment horizontal="center"/>
    </xf>
    <xf numFmtId="0" fontId="44" fillId="0" borderId="3" xfId="0" applyFont="1" applyBorder="1" applyAlignment="1">
      <alignment vertical="center" wrapText="1"/>
    </xf>
    <xf numFmtId="0" fontId="44" fillId="0" borderId="3" xfId="0" applyFont="1" applyBorder="1" applyAlignment="1">
      <alignment horizontal="center" vertical="center" wrapText="1"/>
    </xf>
    <xf numFmtId="4" fontId="44" fillId="0" borderId="3" xfId="0" applyNumberFormat="1" applyFont="1" applyBorder="1" applyAlignment="1">
      <alignment vertical="center" wrapText="1"/>
    </xf>
    <xf numFmtId="10" fontId="44" fillId="0" borderId="8" xfId="0" applyNumberFormat="1" applyFont="1" applyBorder="1" applyAlignment="1">
      <alignment horizontal="right" vertical="center" wrapText="1"/>
    </xf>
    <xf numFmtId="4" fontId="14" fillId="2" borderId="21" xfId="0" applyNumberFormat="1" applyFont="1" applyFill="1" applyBorder="1" applyAlignment="1">
      <alignment horizontal="right" vertical="center"/>
    </xf>
    <xf numFmtId="10" fontId="14" fillId="2" borderId="21" xfId="0" applyNumberFormat="1" applyFont="1" applyFill="1" applyBorder="1" applyAlignment="1">
      <alignment horizontal="right" vertical="center"/>
    </xf>
    <xf numFmtId="4" fontId="14" fillId="2" borderId="3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4" fontId="13" fillId="7" borderId="3" xfId="0" applyNumberFormat="1" applyFont="1" applyFill="1" applyBorder="1" applyAlignment="1">
      <alignment horizontal="right" vertical="center" wrapText="1"/>
    </xf>
    <xf numFmtId="10" fontId="13" fillId="7" borderId="3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0" fillId="8" borderId="3" xfId="0" applyFill="1" applyBorder="1"/>
    <xf numFmtId="4" fontId="13" fillId="8" borderId="3" xfId="0" applyNumberFormat="1" applyFont="1" applyFill="1" applyBorder="1" applyAlignment="1">
      <alignment horizontal="right" vertical="center" wrapText="1"/>
    </xf>
    <xf numFmtId="10" fontId="13" fillId="8" borderId="3" xfId="0" applyNumberFormat="1" applyFont="1" applyFill="1" applyBorder="1" applyAlignment="1">
      <alignment horizontal="right" vertical="center" wrapText="1"/>
    </xf>
    <xf numFmtId="0" fontId="13" fillId="8" borderId="3" xfId="0" applyFont="1" applyFill="1" applyBorder="1" applyAlignment="1">
      <alignment horizontal="right" vertical="center" wrapText="1"/>
    </xf>
    <xf numFmtId="10" fontId="13" fillId="6" borderId="3" xfId="0" applyNumberFormat="1" applyFont="1" applyFill="1" applyBorder="1" applyAlignment="1">
      <alignment horizontal="right" vertical="center" wrapText="1"/>
    </xf>
    <xf numFmtId="4" fontId="13" fillId="6" borderId="1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/>
    <xf numFmtId="0" fontId="0" fillId="0" borderId="0" xfId="0" applyAlignment="1">
      <alignment horizontal="center"/>
    </xf>
    <xf numFmtId="0" fontId="81" fillId="0" borderId="0" xfId="0" applyFont="1" applyFill="1"/>
    <xf numFmtId="4" fontId="59" fillId="0" borderId="0" xfId="0" applyNumberFormat="1" applyFont="1" applyFill="1"/>
    <xf numFmtId="1" fontId="37" fillId="0" borderId="0" xfId="1" applyNumberFormat="1" applyFont="1" applyAlignment="1">
      <alignment horizontal="center" vertical="top" wrapText="1"/>
    </xf>
    <xf numFmtId="1" fontId="45" fillId="0" borderId="0" xfId="1" applyNumberFormat="1" applyAlignment="1">
      <alignment horizontal="center" vertical="top" wrapText="1"/>
    </xf>
    <xf numFmtId="49" fontId="43" fillId="0" borderId="22" xfId="1" applyNumberFormat="1" applyFont="1" applyFill="1" applyBorder="1" applyAlignment="1">
      <alignment horizontal="center" vertical="center" wrapText="1"/>
    </xf>
    <xf numFmtId="0" fontId="45" fillId="0" borderId="0" xfId="1" applyFont="1"/>
    <xf numFmtId="0" fontId="76" fillId="0" borderId="0" xfId="0" applyFont="1"/>
    <xf numFmtId="0" fontId="39" fillId="0" borderId="3" xfId="1" applyFont="1" applyFill="1" applyBorder="1" applyAlignment="1">
      <alignment horizontal="left" vertical="center" wrapText="1"/>
    </xf>
    <xf numFmtId="0" fontId="82" fillId="0" borderId="0" xfId="0" applyFont="1"/>
    <xf numFmtId="0" fontId="37" fillId="6" borderId="3" xfId="1" applyFont="1" applyFill="1" applyBorder="1" applyAlignment="1">
      <alignment horizontal="left" vertical="center" wrapText="1"/>
    </xf>
    <xf numFmtId="4" fontId="37" fillId="6" borderId="0" xfId="1" applyNumberFormat="1" applyFont="1" applyFill="1"/>
    <xf numFmtId="0" fontId="45" fillId="6" borderId="0" xfId="1" applyFont="1" applyFill="1"/>
    <xf numFmtId="0" fontId="35" fillId="3" borderId="32" xfId="0" applyFont="1" applyFill="1" applyBorder="1" applyAlignment="1">
      <alignment horizontal="center" vertical="center" wrapText="1"/>
    </xf>
    <xf numFmtId="0" fontId="35" fillId="3" borderId="33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0" fontId="5" fillId="2" borderId="34" xfId="0" applyNumberFormat="1" applyFont="1" applyFill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0" fontId="4" fillId="0" borderId="14" xfId="0" applyNumberFormat="1" applyFont="1" applyBorder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4" fontId="65" fillId="0" borderId="3" xfId="0" applyNumberFormat="1" applyFont="1" applyBorder="1" applyAlignment="1">
      <alignment horizontal="right" vertical="center" wrapText="1"/>
    </xf>
    <xf numFmtId="0" fontId="6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65" fillId="0" borderId="3" xfId="0" applyFont="1" applyBorder="1" applyAlignment="1">
      <alignment horizontal="center"/>
    </xf>
    <xf numFmtId="49" fontId="65" fillId="0" borderId="3" xfId="0" applyNumberFormat="1" applyFont="1" applyBorder="1" applyAlignment="1">
      <alignment horizontal="center"/>
    </xf>
    <xf numFmtId="4" fontId="65" fillId="0" borderId="3" xfId="0" applyNumberFormat="1" applyFont="1" applyBorder="1" applyAlignment="1">
      <alignment horizontal="right"/>
    </xf>
    <xf numFmtId="0" fontId="83" fillId="0" borderId="0" xfId="0" applyFont="1"/>
    <xf numFmtId="0" fontId="0" fillId="0" borderId="0" xfId="0" applyAlignment="1">
      <alignment horizontal="center"/>
    </xf>
    <xf numFmtId="10" fontId="65" fillId="0" borderId="3" xfId="0" applyNumberFormat="1" applyFont="1" applyBorder="1" applyAlignment="1">
      <alignment horizontal="right" vertical="center" wrapText="1"/>
    </xf>
    <xf numFmtId="10" fontId="65" fillId="0" borderId="3" xfId="0" applyNumberFormat="1" applyFont="1" applyBorder="1" applyAlignment="1">
      <alignment horizontal="right"/>
    </xf>
    <xf numFmtId="0" fontId="67" fillId="0" borderId="3" xfId="0" applyFont="1" applyBorder="1" applyAlignment="1">
      <alignment horizontal="center"/>
    </xf>
    <xf numFmtId="49" fontId="67" fillId="0" borderId="3" xfId="0" applyNumberFormat="1" applyFont="1" applyBorder="1" applyAlignment="1">
      <alignment horizontal="center"/>
    </xf>
    <xf numFmtId="4" fontId="67" fillId="0" borderId="3" xfId="0" applyNumberFormat="1" applyFont="1" applyBorder="1" applyAlignment="1">
      <alignment horizontal="right"/>
    </xf>
    <xf numFmtId="10" fontId="67" fillId="0" borderId="3" xfId="0" applyNumberFormat="1" applyFont="1" applyBorder="1" applyAlignment="1">
      <alignment horizontal="right"/>
    </xf>
    <xf numFmtId="0" fontId="76" fillId="0" borderId="3" xfId="0" applyFont="1" applyBorder="1" applyAlignment="1">
      <alignment horizontal="center"/>
    </xf>
    <xf numFmtId="4" fontId="76" fillId="0" borderId="3" xfId="0" applyNumberFormat="1" applyFont="1" applyBorder="1" applyAlignment="1">
      <alignment horizontal="right"/>
    </xf>
    <xf numFmtId="0" fontId="67" fillId="0" borderId="3" xfId="0" applyFont="1" applyBorder="1" applyAlignment="1">
      <alignment horizontal="center" vertical="center" wrapText="1"/>
    </xf>
    <xf numFmtId="4" fontId="67" fillId="0" borderId="3" xfId="0" applyNumberFormat="1" applyFont="1" applyBorder="1" applyAlignment="1">
      <alignment horizontal="right" vertical="center" wrapText="1"/>
    </xf>
    <xf numFmtId="10" fontId="67" fillId="0" borderId="3" xfId="0" applyNumberFormat="1" applyFont="1" applyBorder="1" applyAlignment="1">
      <alignment horizontal="right" vertical="center" wrapText="1"/>
    </xf>
    <xf numFmtId="49" fontId="76" fillId="0" borderId="3" xfId="0" applyNumberFormat="1" applyFont="1" applyBorder="1" applyAlignment="1">
      <alignment horizontal="center"/>
    </xf>
    <xf numFmtId="0" fontId="66" fillId="9" borderId="3" xfId="0" applyFont="1" applyFill="1" applyBorder="1" applyAlignment="1">
      <alignment horizontal="center" vertical="center" wrapText="1"/>
    </xf>
    <xf numFmtId="4" fontId="65" fillId="9" borderId="3" xfId="0" applyNumberFormat="1" applyFont="1" applyFill="1" applyBorder="1" applyAlignment="1">
      <alignment horizontal="right"/>
    </xf>
    <xf numFmtId="10" fontId="65" fillId="9" borderId="3" xfId="0" applyNumberFormat="1" applyFont="1" applyFill="1" applyBorder="1" applyAlignment="1">
      <alignment horizontal="right"/>
    </xf>
    <xf numFmtId="0" fontId="83" fillId="9" borderId="3" xfId="0" applyFont="1" applyFill="1" applyBorder="1" applyAlignment="1">
      <alignment horizontal="center" vertical="center" wrapText="1"/>
    </xf>
    <xf numFmtId="0" fontId="84" fillId="9" borderId="3" xfId="0" applyFont="1" applyFill="1" applyBorder="1" applyAlignment="1">
      <alignment horizontal="center" vertical="center" wrapText="1"/>
    </xf>
    <xf numFmtId="0" fontId="85" fillId="9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0" fontId="13" fillId="6" borderId="3" xfId="0" applyNumberFormat="1" applyFont="1" applyFill="1" applyBorder="1" applyAlignment="1">
      <alignment horizontal="right" vertical="center"/>
    </xf>
    <xf numFmtId="4" fontId="13" fillId="6" borderId="3" xfId="0" quotePrefix="1" applyNumberFormat="1" applyFont="1" applyFill="1" applyBorder="1" applyAlignment="1">
      <alignment horizontal="right" vertical="center"/>
    </xf>
    <xf numFmtId="2" fontId="13" fillId="7" borderId="3" xfId="0" applyNumberFormat="1" applyFont="1" applyFill="1" applyBorder="1" applyAlignment="1">
      <alignment horizontal="right" vertical="center" wrapText="1"/>
    </xf>
    <xf numFmtId="2" fontId="13" fillId="0" borderId="3" xfId="0" applyNumberFormat="1" applyFont="1" applyFill="1" applyBorder="1" applyAlignment="1">
      <alignment horizontal="right" vertical="center"/>
    </xf>
    <xf numFmtId="49" fontId="28" fillId="0" borderId="0" xfId="1" applyNumberFormat="1" applyFont="1" applyAlignment="1">
      <alignment horizontal="center" vertical="center" wrapText="1"/>
    </xf>
    <xf numFmtId="49" fontId="45" fillId="0" borderId="0" xfId="1" applyNumberFormat="1" applyAlignment="1">
      <alignment horizontal="center"/>
    </xf>
    <xf numFmtId="49" fontId="39" fillId="5" borderId="21" xfId="1" applyNumberFormat="1" applyFont="1" applyFill="1" applyBorder="1" applyAlignment="1">
      <alignment horizontal="center" vertical="center" wrapText="1"/>
    </xf>
    <xf numFmtId="49" fontId="37" fillId="0" borderId="12" xfId="1" applyNumberFormat="1" applyFont="1" applyBorder="1" applyAlignment="1">
      <alignment horizontal="center" vertical="center" wrapText="1"/>
    </xf>
    <xf numFmtId="49" fontId="37" fillId="5" borderId="3" xfId="1" applyNumberFormat="1" applyFont="1" applyFill="1" applyBorder="1" applyAlignment="1">
      <alignment horizontal="center" vertical="center" wrapText="1"/>
    </xf>
    <xf numFmtId="49" fontId="37" fillId="0" borderId="3" xfId="1" applyNumberFormat="1" applyFont="1" applyBorder="1" applyAlignment="1">
      <alignment horizontal="center" vertical="center" wrapText="1"/>
    </xf>
    <xf numFmtId="49" fontId="38" fillId="6" borderId="3" xfId="1" applyNumberFormat="1" applyFont="1" applyFill="1" applyBorder="1" applyAlignment="1">
      <alignment horizontal="center" vertical="center" wrapText="1"/>
    </xf>
    <xf numFmtId="49" fontId="37" fillId="6" borderId="3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5" fillId="0" borderId="0" xfId="1" applyAlignment="1">
      <alignment horizontal="center"/>
    </xf>
    <xf numFmtId="0" fontId="39" fillId="5" borderId="21" xfId="1" applyFont="1" applyFill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5" borderId="3" xfId="1" applyFont="1" applyFill="1" applyBorder="1" applyAlignment="1">
      <alignment horizontal="center" vertical="center" wrapText="1"/>
    </xf>
    <xf numFmtId="0" fontId="38" fillId="6" borderId="3" xfId="1" applyFont="1" applyFill="1" applyBorder="1" applyAlignment="1">
      <alignment horizontal="center" vertical="center" wrapText="1"/>
    </xf>
    <xf numFmtId="0" fontId="37" fillId="6" borderId="3" xfId="1" applyFont="1" applyFill="1" applyBorder="1" applyAlignment="1">
      <alignment horizontal="center" vertical="center" wrapText="1"/>
    </xf>
    <xf numFmtId="0" fontId="37" fillId="0" borderId="15" xfId="1" applyFont="1" applyBorder="1" applyAlignment="1">
      <alignment horizontal="left" vertical="center" wrapText="1"/>
    </xf>
    <xf numFmtId="0" fontId="37" fillId="0" borderId="7" xfId="1" applyFont="1" applyBorder="1" applyAlignment="1">
      <alignment horizontal="left" vertical="center" wrapText="1"/>
    </xf>
    <xf numFmtId="4" fontId="61" fillId="5" borderId="21" xfId="1" applyNumberFormat="1" applyFont="1" applyFill="1" applyBorder="1" applyAlignment="1">
      <alignment horizontal="right" vertical="center" wrapText="1"/>
    </xf>
    <xf numFmtId="10" fontId="61" fillId="5" borderId="21" xfId="1" applyNumberFormat="1" applyFont="1" applyFill="1" applyBorder="1" applyAlignment="1">
      <alignment horizontal="right" vertical="center" wrapText="1"/>
    </xf>
    <xf numFmtId="4" fontId="61" fillId="5" borderId="30" xfId="1" applyNumberFormat="1" applyFont="1" applyFill="1" applyBorder="1" applyAlignment="1">
      <alignment horizontal="right" vertical="center" wrapText="1"/>
    </xf>
    <xf numFmtId="4" fontId="60" fillId="0" borderId="12" xfId="1" applyNumberFormat="1" applyFont="1" applyBorder="1" applyAlignment="1">
      <alignment horizontal="right" vertical="center" wrapText="1"/>
    </xf>
    <xf numFmtId="10" fontId="60" fillId="6" borderId="35" xfId="1" applyNumberFormat="1" applyFont="1" applyFill="1" applyBorder="1" applyAlignment="1">
      <alignment horizontal="right" vertical="center" wrapText="1"/>
    </xf>
    <xf numFmtId="10" fontId="60" fillId="0" borderId="12" xfId="1" applyNumberFormat="1" applyFont="1" applyBorder="1" applyAlignment="1">
      <alignment horizontal="right" vertical="center" wrapText="1"/>
    </xf>
    <xf numFmtId="10" fontId="60" fillId="0" borderId="35" xfId="1" applyNumberFormat="1" applyFont="1" applyFill="1" applyBorder="1" applyAlignment="1">
      <alignment horizontal="right" vertical="center" wrapText="1"/>
    </xf>
    <xf numFmtId="4" fontId="60" fillId="0" borderId="16" xfId="1" applyNumberFormat="1" applyFont="1" applyBorder="1" applyAlignment="1">
      <alignment horizontal="right" vertical="center" wrapText="1"/>
    </xf>
    <xf numFmtId="4" fontId="60" fillId="5" borderId="3" xfId="1" applyNumberFormat="1" applyFont="1" applyFill="1" applyBorder="1" applyAlignment="1">
      <alignment horizontal="right" vertical="center" wrapText="1"/>
    </xf>
    <xf numFmtId="10" fontId="60" fillId="5" borderId="3" xfId="1" applyNumberFormat="1" applyFont="1" applyFill="1" applyBorder="1" applyAlignment="1">
      <alignment horizontal="right" vertical="center" wrapText="1"/>
    </xf>
    <xf numFmtId="4" fontId="60" fillId="5" borderId="8" xfId="1" applyNumberFormat="1" applyFont="1" applyFill="1" applyBorder="1" applyAlignment="1">
      <alignment horizontal="right" vertical="center" wrapText="1"/>
    </xf>
    <xf numFmtId="4" fontId="60" fillId="0" borderId="3" xfId="1" applyNumberFormat="1" applyFont="1" applyBorder="1" applyAlignment="1">
      <alignment horizontal="right" vertical="center" wrapText="1"/>
    </xf>
    <xf numFmtId="10" fontId="61" fillId="0" borderId="3" xfId="1" applyNumberFormat="1" applyFont="1" applyBorder="1" applyAlignment="1">
      <alignment horizontal="right" vertical="center" wrapText="1"/>
    </xf>
    <xf numFmtId="10" fontId="60" fillId="0" borderId="3" xfId="1" applyNumberFormat="1" applyFont="1" applyFill="1" applyBorder="1" applyAlignment="1">
      <alignment horizontal="right" vertical="center" wrapText="1"/>
    </xf>
    <xf numFmtId="4" fontId="61" fillId="4" borderId="3" xfId="1" applyNumberFormat="1" applyFont="1" applyFill="1" applyBorder="1" applyAlignment="1">
      <alignment horizontal="right" vertical="center" wrapText="1"/>
    </xf>
    <xf numFmtId="10" fontId="61" fillId="4" borderId="3" xfId="1" applyNumberFormat="1" applyFont="1" applyFill="1" applyBorder="1" applyAlignment="1">
      <alignment horizontal="right" vertical="center" wrapText="1"/>
    </xf>
    <xf numFmtId="4" fontId="60" fillId="6" borderId="3" xfId="1" applyNumberFormat="1" applyFont="1" applyFill="1" applyBorder="1" applyAlignment="1">
      <alignment horizontal="right" vertical="center" wrapText="1"/>
    </xf>
    <xf numFmtId="10" fontId="60" fillId="6" borderId="3" xfId="1" applyNumberFormat="1" applyFont="1" applyFill="1" applyBorder="1" applyAlignment="1">
      <alignment horizontal="right" vertical="center" wrapText="1"/>
    </xf>
    <xf numFmtId="4" fontId="13" fillId="6" borderId="3" xfId="1" applyNumberFormat="1" applyFont="1" applyFill="1" applyBorder="1" applyAlignment="1">
      <alignment horizontal="right" vertical="center" wrapText="1"/>
    </xf>
    <xf numFmtId="0" fontId="76" fillId="6" borderId="3" xfId="0" applyFont="1" applyFill="1" applyBorder="1" applyAlignment="1">
      <alignment horizontal="right" vertical="center" wrapText="1"/>
    </xf>
    <xf numFmtId="4" fontId="42" fillId="5" borderId="36" xfId="1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vertical="center" wrapText="1"/>
    </xf>
    <xf numFmtId="4" fontId="54" fillId="0" borderId="3" xfId="0" applyNumberFormat="1" applyFont="1" applyBorder="1" applyAlignment="1">
      <alignment vertical="center" wrapText="1"/>
    </xf>
    <xf numFmtId="10" fontId="54" fillId="0" borderId="3" xfId="0" applyNumberFormat="1" applyFont="1" applyBorder="1" applyAlignment="1">
      <alignment vertical="center" wrapText="1"/>
    </xf>
    <xf numFmtId="0" fontId="81" fillId="0" borderId="3" xfId="0" applyFont="1" applyBorder="1" applyAlignment="1">
      <alignment horizontal="center" vertical="center" wrapText="1"/>
    </xf>
    <xf numFmtId="49" fontId="81" fillId="0" borderId="3" xfId="0" applyNumberFormat="1" applyFont="1" applyBorder="1" applyAlignment="1">
      <alignment horizontal="center" vertical="center" wrapText="1"/>
    </xf>
    <xf numFmtId="4" fontId="81" fillId="0" borderId="3" xfId="0" applyNumberFormat="1" applyFont="1" applyBorder="1" applyAlignment="1">
      <alignment vertical="center" wrapText="1"/>
    </xf>
    <xf numFmtId="10" fontId="53" fillId="0" borderId="3" xfId="0" applyNumberFormat="1" applyFont="1" applyBorder="1" applyAlignment="1">
      <alignment vertical="center" wrapText="1"/>
    </xf>
    <xf numFmtId="0" fontId="81" fillId="0" borderId="3" xfId="0" applyFont="1" applyBorder="1" applyAlignment="1">
      <alignment horizontal="center"/>
    </xf>
    <xf numFmtId="0" fontId="81" fillId="0" borderId="3" xfId="0" applyFont="1" applyBorder="1"/>
    <xf numFmtId="4" fontId="81" fillId="0" borderId="3" xfId="0" applyNumberFormat="1" applyFont="1" applyBorder="1"/>
    <xf numFmtId="0" fontId="85" fillId="0" borderId="3" xfId="0" applyFont="1" applyBorder="1" applyAlignment="1">
      <alignment horizontal="center"/>
    </xf>
    <xf numFmtId="4" fontId="85" fillId="0" borderId="3" xfId="0" applyNumberFormat="1" applyFont="1" applyBorder="1" applyAlignment="1">
      <alignment vertical="center" wrapText="1"/>
    </xf>
    <xf numFmtId="4" fontId="85" fillId="0" borderId="3" xfId="0" applyNumberFormat="1" applyFont="1" applyBorder="1"/>
    <xf numFmtId="4" fontId="24" fillId="2" borderId="28" xfId="0" applyNumberFormat="1" applyFont="1" applyFill="1" applyBorder="1" applyAlignment="1">
      <alignment horizontal="center" vertical="center" wrapText="1"/>
    </xf>
    <xf numFmtId="10" fontId="24" fillId="2" borderId="28" xfId="0" applyNumberFormat="1" applyFont="1" applyFill="1" applyBorder="1" applyAlignment="1">
      <alignment horizontal="right" vertical="center" wrapText="1"/>
    </xf>
    <xf numFmtId="10" fontId="24" fillId="2" borderId="2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4" fontId="80" fillId="6" borderId="0" xfId="0" applyNumberFormat="1" applyFont="1" applyFill="1"/>
    <xf numFmtId="0" fontId="0" fillId="6" borderId="0" xfId="0" applyFill="1" applyBorder="1"/>
    <xf numFmtId="0" fontId="68" fillId="6" borderId="0" xfId="1" applyFont="1" applyFill="1" applyBorder="1" applyAlignment="1">
      <alignment horizontal="center" vertical="center" wrapText="1"/>
    </xf>
    <xf numFmtId="0" fontId="69" fillId="6" borderId="0" xfId="1" applyFont="1" applyFill="1" applyBorder="1" applyAlignment="1">
      <alignment horizontal="center" vertical="center" wrapText="1"/>
    </xf>
    <xf numFmtId="4" fontId="69" fillId="6" borderId="0" xfId="1" applyNumberFormat="1" applyFont="1" applyFill="1" applyBorder="1" applyAlignment="1">
      <alignment horizontal="right" vertical="center" wrapText="1"/>
    </xf>
    <xf numFmtId="0" fontId="68" fillId="6" borderId="0" xfId="1" applyFont="1" applyFill="1" applyBorder="1" applyAlignment="1">
      <alignment horizontal="left" vertical="center" wrapText="1"/>
    </xf>
    <xf numFmtId="4" fontId="68" fillId="6" borderId="0" xfId="1" applyNumberFormat="1" applyFont="1" applyFill="1" applyBorder="1" applyAlignment="1">
      <alignment horizontal="right" vertical="center" wrapText="1"/>
    </xf>
    <xf numFmtId="0" fontId="59" fillId="6" borderId="0" xfId="0" applyFont="1" applyFill="1" applyBorder="1"/>
    <xf numFmtId="0" fontId="45" fillId="6" borderId="0" xfId="0" applyFont="1" applyFill="1" applyBorder="1"/>
    <xf numFmtId="0" fontId="59" fillId="6" borderId="0" xfId="0" applyFont="1" applyFill="1"/>
    <xf numFmtId="0" fontId="69" fillId="6" borderId="0" xfId="1" applyFont="1" applyFill="1" applyBorder="1" applyAlignment="1">
      <alignment horizontal="left" vertical="center" wrapText="1"/>
    </xf>
    <xf numFmtId="4" fontId="69" fillId="6" borderId="0" xfId="0" applyNumberFormat="1" applyFont="1" applyFill="1" applyBorder="1" applyAlignment="1">
      <alignment vertical="center"/>
    </xf>
    <xf numFmtId="0" fontId="59" fillId="6" borderId="0" xfId="0" applyFont="1" applyFill="1" applyBorder="1" applyAlignment="1"/>
    <xf numFmtId="4" fontId="64" fillId="0" borderId="0" xfId="1" applyNumberFormat="1" applyFont="1"/>
    <xf numFmtId="4" fontId="76" fillId="0" borderId="0" xfId="0" applyNumberFormat="1" applyFont="1"/>
    <xf numFmtId="4" fontId="60" fillId="0" borderId="3" xfId="0" applyNumberFormat="1" applyFont="1" applyBorder="1" applyAlignment="1">
      <alignment horizontal="right" vertical="center" wrapText="1"/>
    </xf>
    <xf numFmtId="10" fontId="60" fillId="6" borderId="3" xfId="0" applyNumberFormat="1" applyFont="1" applyFill="1" applyBorder="1" applyAlignment="1">
      <alignment horizontal="right" vertical="center" wrapText="1"/>
    </xf>
    <xf numFmtId="0" fontId="46" fillId="4" borderId="3" xfId="1" applyFont="1" applyFill="1" applyBorder="1" applyAlignment="1">
      <alignment horizontal="center" vertical="center" wrapText="1"/>
    </xf>
    <xf numFmtId="4" fontId="46" fillId="4" borderId="37" xfId="1" applyNumberFormat="1" applyFont="1" applyFill="1" applyBorder="1" applyAlignment="1">
      <alignment horizontal="right" vertical="center" wrapText="1"/>
    </xf>
    <xf numFmtId="10" fontId="46" fillId="4" borderId="37" xfId="1" applyNumberFormat="1" applyFont="1" applyFill="1" applyBorder="1" applyAlignment="1">
      <alignment horizontal="right" vertical="center" wrapText="1"/>
    </xf>
    <xf numFmtId="0" fontId="46" fillId="4" borderId="3" xfId="1" applyFont="1" applyFill="1" applyBorder="1" applyAlignment="1">
      <alignment horizontal="left" vertical="center" wrapText="1"/>
    </xf>
    <xf numFmtId="0" fontId="44" fillId="3" borderId="3" xfId="1" applyFont="1" applyFill="1" applyBorder="1" applyAlignment="1">
      <alignment horizontal="center" vertical="center" wrapText="1"/>
    </xf>
    <xf numFmtId="0" fontId="46" fillId="3" borderId="3" xfId="1" applyFont="1" applyFill="1" applyBorder="1" applyAlignment="1">
      <alignment horizontal="center" vertical="center" wrapText="1"/>
    </xf>
    <xf numFmtId="4" fontId="44" fillId="3" borderId="3" xfId="1" applyNumberFormat="1" applyFont="1" applyFill="1" applyBorder="1" applyAlignment="1">
      <alignment horizontal="right" vertical="center" wrapText="1"/>
    </xf>
    <xf numFmtId="4" fontId="44" fillId="6" borderId="37" xfId="1" applyNumberFormat="1" applyFont="1" applyFill="1" applyBorder="1" applyAlignment="1">
      <alignment horizontal="right" vertical="center" wrapText="1"/>
    </xf>
    <xf numFmtId="0" fontId="44" fillId="3" borderId="3" xfId="1" applyFont="1" applyFill="1" applyBorder="1" applyAlignment="1">
      <alignment horizontal="left" vertical="center" wrapText="1"/>
    </xf>
    <xf numFmtId="0" fontId="15" fillId="0" borderId="0" xfId="0" applyFont="1"/>
    <xf numFmtId="4" fontId="44" fillId="0" borderId="37" xfId="1" applyNumberFormat="1" applyFont="1" applyFill="1" applyBorder="1" applyAlignment="1">
      <alignment horizontal="right" vertical="center" wrapText="1"/>
    </xf>
    <xf numFmtId="0" fontId="44" fillId="0" borderId="3" xfId="1" applyFont="1" applyBorder="1" applyAlignment="1">
      <alignment horizontal="left" vertical="center" wrapText="1"/>
    </xf>
    <xf numFmtId="0" fontId="44" fillId="0" borderId="3" xfId="1" applyFont="1" applyBorder="1" applyAlignment="1">
      <alignment horizontal="center" vertical="center" wrapText="1"/>
    </xf>
    <xf numFmtId="0" fontId="46" fillId="0" borderId="3" xfId="1" applyFont="1" applyBorder="1" applyAlignment="1">
      <alignment horizontal="center" vertical="center" wrapText="1"/>
    </xf>
    <xf numFmtId="4" fontId="44" fillId="0" borderId="3" xfId="1" applyNumberFormat="1" applyFont="1" applyBorder="1" applyAlignment="1">
      <alignment horizontal="right" vertical="center" wrapText="1"/>
    </xf>
    <xf numFmtId="4" fontId="44" fillId="0" borderId="38" xfId="1" applyNumberFormat="1" applyFont="1" applyFill="1" applyBorder="1" applyAlignment="1">
      <alignment horizontal="right" vertical="center" wrapText="1"/>
    </xf>
    <xf numFmtId="4" fontId="44" fillId="0" borderId="3" xfId="0" applyNumberFormat="1" applyFont="1" applyBorder="1" applyAlignment="1">
      <alignment horizontal="right" wrapText="1"/>
    </xf>
    <xf numFmtId="0" fontId="46" fillId="4" borderId="12" xfId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4" fontId="46" fillId="4" borderId="39" xfId="1" applyNumberFormat="1" applyFont="1" applyFill="1" applyBorder="1" applyAlignment="1">
      <alignment horizontal="right" vertical="center" wrapText="1"/>
    </xf>
    <xf numFmtId="0" fontId="46" fillId="4" borderId="12" xfId="1" applyFont="1" applyFill="1" applyBorder="1" applyAlignment="1">
      <alignment horizontal="left" vertical="center" wrapText="1"/>
    </xf>
    <xf numFmtId="0" fontId="44" fillId="6" borderId="12" xfId="1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4" fontId="44" fillId="6" borderId="39" xfId="1" applyNumberFormat="1" applyFont="1" applyFill="1" applyBorder="1" applyAlignment="1">
      <alignment horizontal="right" vertical="center" wrapText="1"/>
    </xf>
    <xf numFmtId="4" fontId="46" fillId="4" borderId="3" xfId="1" applyNumberFormat="1" applyFont="1" applyFill="1" applyBorder="1" applyAlignment="1">
      <alignment horizontal="right" vertical="center" wrapText="1"/>
    </xf>
    <xf numFmtId="0" fontId="44" fillId="0" borderId="3" xfId="0" applyFont="1" applyBorder="1"/>
    <xf numFmtId="0" fontId="44" fillId="6" borderId="3" xfId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4" borderId="3" xfId="0" applyFont="1" applyFill="1" applyBorder="1"/>
    <xf numFmtId="0" fontId="15" fillId="6" borderId="3" xfId="0" applyFont="1" applyFill="1" applyBorder="1"/>
    <xf numFmtId="0" fontId="44" fillId="6" borderId="3" xfId="1" applyFont="1" applyFill="1" applyBorder="1" applyAlignment="1">
      <alignment horizontal="left" vertical="center" wrapText="1"/>
    </xf>
    <xf numFmtId="4" fontId="44" fillId="0" borderId="3" xfId="1" applyNumberFormat="1" applyFont="1" applyFill="1" applyBorder="1" applyAlignment="1">
      <alignment horizontal="right" vertical="center" wrapText="1"/>
    </xf>
    <xf numFmtId="4" fontId="44" fillId="6" borderId="3" xfId="1" applyNumberFormat="1" applyFont="1" applyFill="1" applyBorder="1" applyAlignment="1">
      <alignment horizontal="right" vertical="center" wrapText="1"/>
    </xf>
    <xf numFmtId="0" fontId="44" fillId="0" borderId="3" xfId="0" applyFont="1" applyBorder="1" applyAlignment="1">
      <alignment horizontal="center"/>
    </xf>
    <xf numFmtId="4" fontId="44" fillId="0" borderId="3" xfId="0" applyNumberFormat="1" applyFont="1" applyBorder="1"/>
    <xf numFmtId="4" fontId="46" fillId="5" borderId="37" xfId="1" applyNumberFormat="1" applyFont="1" applyFill="1" applyBorder="1" applyAlignment="1">
      <alignment horizontal="right" vertical="center" wrapText="1"/>
    </xf>
    <xf numFmtId="10" fontId="46" fillId="5" borderId="37" xfId="1" applyNumberFormat="1" applyFont="1" applyFill="1" applyBorder="1" applyAlignment="1">
      <alignment horizontal="right" vertical="center" wrapText="1"/>
    </xf>
    <xf numFmtId="0" fontId="10" fillId="5" borderId="3" xfId="0" applyFont="1" applyFill="1" applyBorder="1"/>
    <xf numFmtId="0" fontId="57" fillId="5" borderId="3" xfId="0" applyFont="1" applyFill="1" applyBorder="1" applyAlignment="1">
      <alignment horizontal="center" vertical="center" wrapText="1"/>
    </xf>
    <xf numFmtId="0" fontId="58" fillId="5" borderId="1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70" fillId="0" borderId="3" xfId="0" applyFont="1" applyBorder="1" applyAlignment="1">
      <alignment horizontal="left" vertical="center" wrapText="1"/>
    </xf>
    <xf numFmtId="4" fontId="70" fillId="0" borderId="3" xfId="0" applyNumberFormat="1" applyFont="1" applyBorder="1" applyAlignment="1">
      <alignment horizontal="right" vertical="center" wrapText="1"/>
    </xf>
    <xf numFmtId="0" fontId="70" fillId="0" borderId="3" xfId="0" applyFont="1" applyBorder="1" applyAlignment="1">
      <alignment horizontal="center" vertical="center" wrapText="1"/>
    </xf>
    <xf numFmtId="10" fontId="70" fillId="0" borderId="3" xfId="0" applyNumberFormat="1" applyFont="1" applyBorder="1" applyAlignment="1">
      <alignment horizontal="right" vertical="center" wrapText="1"/>
    </xf>
    <xf numFmtId="0" fontId="70" fillId="0" borderId="7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vertical="center" wrapText="1"/>
    </xf>
    <xf numFmtId="4" fontId="70" fillId="0" borderId="20" xfId="0" applyNumberFormat="1" applyFont="1" applyBorder="1" applyAlignment="1">
      <alignment horizontal="right" vertical="center" wrapText="1"/>
    </xf>
    <xf numFmtId="10" fontId="70" fillId="0" borderId="8" xfId="0" applyNumberFormat="1" applyFont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10" fontId="2" fillId="5" borderId="1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60" fillId="0" borderId="3" xfId="0" applyNumberFormat="1" applyFont="1" applyFill="1" applyBorder="1" applyAlignment="1">
      <alignment horizontal="right" vertical="center"/>
    </xf>
    <xf numFmtId="10" fontId="60" fillId="0" borderId="3" xfId="0" applyNumberFormat="1" applyFont="1" applyFill="1" applyBorder="1" applyAlignment="1">
      <alignment horizontal="right" vertical="center"/>
    </xf>
    <xf numFmtId="0" fontId="60" fillId="0" borderId="3" xfId="0" applyFont="1" applyFill="1" applyBorder="1" applyAlignment="1">
      <alignment horizontal="right" vertical="center"/>
    </xf>
    <xf numFmtId="49" fontId="15" fillId="10" borderId="40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6" borderId="3" xfId="0" applyNumberFormat="1" applyFont="1" applyFill="1" applyBorder="1" applyAlignment="1" applyProtection="1">
      <alignment horizontal="right" vertical="center"/>
      <protection locked="0"/>
    </xf>
    <xf numFmtId="4" fontId="15" fillId="10" borderId="41" xfId="0" applyNumberFormat="1" applyFont="1" applyFill="1" applyBorder="1" applyAlignment="1" applyProtection="1">
      <alignment horizontal="right" vertical="center" wrapText="1"/>
      <protection locked="0"/>
    </xf>
    <xf numFmtId="4" fontId="15" fillId="10" borderId="40" xfId="0" applyNumberFormat="1" applyFont="1" applyFill="1" applyBorder="1" applyAlignment="1" applyProtection="1">
      <alignment horizontal="right" vertical="center" wrapText="1"/>
      <protection locked="0"/>
    </xf>
    <xf numFmtId="4" fontId="15" fillId="10" borderId="3" xfId="0" applyNumberFormat="1" applyFont="1" applyFill="1" applyBorder="1" applyAlignment="1" applyProtection="1">
      <alignment horizontal="right" vertical="center" wrapText="1"/>
      <protection locked="0"/>
    </xf>
    <xf numFmtId="4" fontId="15" fillId="10" borderId="42" xfId="0" applyNumberFormat="1" applyFont="1" applyFill="1" applyBorder="1" applyAlignment="1" applyProtection="1">
      <alignment horizontal="right" vertical="center" wrapText="1"/>
      <protection locked="0"/>
    </xf>
    <xf numFmtId="49" fontId="15" fillId="10" borderId="40" xfId="0" applyNumberFormat="1" applyFont="1" applyFill="1" applyBorder="1" applyAlignment="1" applyProtection="1">
      <alignment vertical="center" wrapText="1"/>
      <protection locked="0"/>
    </xf>
    <xf numFmtId="4" fontId="15" fillId="10" borderId="43" xfId="0" applyNumberFormat="1" applyFont="1" applyFill="1" applyBorder="1" applyAlignment="1" applyProtection="1">
      <alignment horizontal="right" vertical="center" wrapText="1"/>
      <protection locked="0"/>
    </xf>
    <xf numFmtId="4" fontId="15" fillId="10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10" borderId="43" xfId="0" applyNumberFormat="1" applyFont="1" applyFill="1" applyBorder="1" applyAlignment="1" applyProtection="1">
      <alignment vertical="center" wrapText="1"/>
      <protection locked="0"/>
    </xf>
    <xf numFmtId="4" fontId="44" fillId="6" borderId="3" xfId="0" applyNumberFormat="1" applyFont="1" applyFill="1" applyBorder="1" applyAlignment="1" applyProtection="1">
      <alignment horizontal="right" vertical="center"/>
      <protection locked="0"/>
    </xf>
    <xf numFmtId="4" fontId="71" fillId="3" borderId="3" xfId="0" applyNumberFormat="1" applyFont="1" applyFill="1" applyBorder="1" applyAlignment="1">
      <alignment horizontal="right" vertical="center" wrapText="1"/>
    </xf>
    <xf numFmtId="4" fontId="15" fillId="10" borderId="12" xfId="0" applyNumberFormat="1" applyFont="1" applyFill="1" applyBorder="1" applyAlignment="1" applyProtection="1">
      <alignment horizontal="right" vertical="center" wrapText="1"/>
      <protection locked="0"/>
    </xf>
    <xf numFmtId="0" fontId="40" fillId="2" borderId="3" xfId="0" applyFont="1" applyFill="1" applyBorder="1" applyAlignment="1">
      <alignment horizontal="center" vertical="center"/>
    </xf>
    <xf numFmtId="49" fontId="23" fillId="6" borderId="3" xfId="0" applyNumberFormat="1" applyFont="1" applyFill="1" applyBorder="1" applyAlignment="1">
      <alignment horizontal="center" vertical="center" wrapText="1"/>
    </xf>
    <xf numFmtId="49" fontId="23" fillId="6" borderId="3" xfId="0" applyNumberFormat="1" applyFont="1" applyFill="1" applyBorder="1" applyAlignment="1">
      <alignment horizontal="left" vertical="center" wrapText="1"/>
    </xf>
    <xf numFmtId="0" fontId="78" fillId="6" borderId="0" xfId="0" applyFont="1" applyFill="1"/>
    <xf numFmtId="49" fontId="23" fillId="6" borderId="3" xfId="0" applyNumberFormat="1" applyFont="1" applyFill="1" applyBorder="1" applyAlignment="1">
      <alignment horizontal="right" vertical="center" wrapText="1"/>
    </xf>
    <xf numFmtId="0" fontId="78" fillId="6" borderId="3" xfId="0" applyFont="1" applyFill="1" applyBorder="1"/>
    <xf numFmtId="0" fontId="23" fillId="6" borderId="3" xfId="0" applyFont="1" applyFill="1" applyBorder="1" applyAlignment="1">
      <alignment horizontal="right" vertical="center" wrapText="1"/>
    </xf>
    <xf numFmtId="0" fontId="42" fillId="6" borderId="3" xfId="0" applyFont="1" applyFill="1" applyBorder="1" applyAlignment="1">
      <alignment horizontal="center" vertical="center" wrapText="1"/>
    </xf>
    <xf numFmtId="0" fontId="42" fillId="6" borderId="3" xfId="0" applyFont="1" applyFill="1" applyBorder="1" applyAlignment="1">
      <alignment horizontal="left" vertical="center" wrapText="1"/>
    </xf>
    <xf numFmtId="4" fontId="42" fillId="6" borderId="3" xfId="0" applyNumberFormat="1" applyFont="1" applyFill="1" applyBorder="1" applyAlignment="1">
      <alignment horizontal="right" vertical="center" wrapText="1"/>
    </xf>
    <xf numFmtId="0" fontId="23" fillId="6" borderId="0" xfId="0" applyFont="1" applyFill="1"/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78" fillId="6" borderId="3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8" fillId="6" borderId="3" xfId="0" applyFont="1" applyFill="1" applyBorder="1" applyAlignment="1">
      <alignment vertical="center"/>
    </xf>
    <xf numFmtId="0" fontId="78" fillId="6" borderId="3" xfId="0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78" fillId="6" borderId="3" xfId="0" applyNumberFormat="1" applyFont="1" applyFill="1" applyBorder="1" applyAlignment="1">
      <alignment horizontal="right" vertical="center"/>
    </xf>
    <xf numFmtId="0" fontId="78" fillId="6" borderId="3" xfId="0" applyFont="1" applyFill="1" applyBorder="1" applyAlignment="1">
      <alignment horizontal="right" vertical="center"/>
    </xf>
    <xf numFmtId="4" fontId="23" fillId="6" borderId="3" xfId="0" applyNumberFormat="1" applyFont="1" applyFill="1" applyBorder="1" applyAlignment="1">
      <alignment horizontal="right" vertical="center"/>
    </xf>
    <xf numFmtId="0" fontId="23" fillId="6" borderId="3" xfId="0" applyFont="1" applyFill="1" applyBorder="1" applyAlignment="1">
      <alignment horizontal="right" vertical="center"/>
    </xf>
    <xf numFmtId="4" fontId="9" fillId="5" borderId="3" xfId="0" applyNumberFormat="1" applyFont="1" applyFill="1" applyBorder="1" applyAlignment="1">
      <alignment horizontal="right" vertical="center"/>
    </xf>
    <xf numFmtId="0" fontId="63" fillId="6" borderId="17" xfId="0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right" vertical="center" wrapText="1"/>
    </xf>
    <xf numFmtId="0" fontId="75" fillId="3" borderId="3" xfId="0" applyFont="1" applyFill="1" applyBorder="1" applyAlignment="1">
      <alignment horizontal="center" vertical="center" wrapText="1"/>
    </xf>
    <xf numFmtId="10" fontId="75" fillId="6" borderId="3" xfId="0" applyNumberFormat="1" applyFont="1" applyFill="1" applyBorder="1" applyAlignment="1">
      <alignment horizontal="right" vertical="center" wrapText="1"/>
    </xf>
    <xf numFmtId="1" fontId="75" fillId="3" borderId="3" xfId="0" applyNumberFormat="1" applyFont="1" applyFill="1" applyBorder="1" applyAlignment="1">
      <alignment horizontal="right" vertical="center" wrapText="1"/>
    </xf>
    <xf numFmtId="4" fontId="76" fillId="0" borderId="0" xfId="0" applyNumberFormat="1" applyFont="1" applyAlignment="1">
      <alignment horizontal="right" vertical="center" wrapText="1"/>
    </xf>
    <xf numFmtId="4" fontId="76" fillId="0" borderId="3" xfId="0" applyNumberFormat="1" applyFont="1" applyBorder="1" applyAlignment="1">
      <alignment horizontal="right" vertical="center" wrapText="1"/>
    </xf>
    <xf numFmtId="49" fontId="49" fillId="5" borderId="37" xfId="0" applyNumberFormat="1" applyFont="1" applyFill="1" applyBorder="1" applyAlignment="1">
      <alignment horizontal="right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10" fontId="13" fillId="0" borderId="8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/>
    <xf numFmtId="4" fontId="13" fillId="0" borderId="3" xfId="0" applyNumberFormat="1" applyFont="1" applyBorder="1"/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10" fontId="13" fillId="0" borderId="14" xfId="0" applyNumberFormat="1" applyFont="1" applyBorder="1" applyAlignment="1">
      <alignment horizontal="right" vertical="center" wrapText="1"/>
    </xf>
    <xf numFmtId="4" fontId="11" fillId="5" borderId="18" xfId="0" applyNumberFormat="1" applyFont="1" applyFill="1" applyBorder="1" applyAlignment="1">
      <alignment horizontal="right" vertical="center" wrapText="1"/>
    </xf>
    <xf numFmtId="10" fontId="11" fillId="5" borderId="18" xfId="0" applyNumberFormat="1" applyFont="1" applyFill="1" applyBorder="1" applyAlignment="1">
      <alignment horizontal="right" vertical="center" wrapText="1"/>
    </xf>
    <xf numFmtId="10" fontId="11" fillId="5" borderId="19" xfId="0" applyNumberFormat="1" applyFont="1" applyFill="1" applyBorder="1" applyAlignment="1">
      <alignment horizontal="right" vertical="center" wrapText="1"/>
    </xf>
    <xf numFmtId="0" fontId="11" fillId="5" borderId="22" xfId="0" applyFont="1" applyFill="1" applyBorder="1" applyAlignment="1">
      <alignment horizontal="right" vertical="center" wrapText="1"/>
    </xf>
    <xf numFmtId="0" fontId="11" fillId="5" borderId="44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wrapText="1"/>
    </xf>
    <xf numFmtId="0" fontId="73" fillId="2" borderId="3" xfId="0" applyFont="1" applyFill="1" applyBorder="1" applyAlignment="1">
      <alignment vertical="center" wrapText="1"/>
    </xf>
    <xf numFmtId="49" fontId="73" fillId="2" borderId="3" xfId="0" applyNumberFormat="1" applyFont="1" applyFill="1" applyBorder="1" applyAlignment="1">
      <alignment horizontal="center" vertical="center" wrapText="1"/>
    </xf>
    <xf numFmtId="4" fontId="73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3" fillId="2" borderId="3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right" vertical="center" wrapText="1"/>
    </xf>
    <xf numFmtId="0" fontId="86" fillId="0" borderId="45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40" fillId="2" borderId="5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46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top" wrapText="1"/>
    </xf>
    <xf numFmtId="0" fontId="40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0" fillId="2" borderId="37" xfId="0" applyFont="1" applyFill="1" applyBorder="1" applyAlignment="1">
      <alignment horizontal="center" vertical="center" wrapText="1"/>
    </xf>
    <xf numFmtId="0" fontId="40" fillId="2" borderId="27" xfId="0" applyFont="1" applyFill="1" applyBorder="1" applyAlignment="1">
      <alignment horizontal="center" vertical="center" wrapText="1"/>
    </xf>
    <xf numFmtId="0" fontId="40" fillId="2" borderId="2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8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2" borderId="23" xfId="0" applyFont="1" applyFill="1" applyBorder="1" applyAlignment="1">
      <alignment horizontal="right" vertical="center" wrapText="1"/>
    </xf>
    <xf numFmtId="0" fontId="14" fillId="2" borderId="29" xfId="0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85" fillId="9" borderId="13" xfId="0" applyFont="1" applyFill="1" applyBorder="1" applyAlignment="1">
      <alignment horizontal="center" vertical="center" wrapText="1"/>
    </xf>
    <xf numFmtId="0" fontId="85" fillId="9" borderId="12" xfId="0" applyFont="1" applyFill="1" applyBorder="1" applyAlignment="1">
      <alignment horizontal="center" vertical="center" wrapText="1"/>
    </xf>
    <xf numFmtId="0" fontId="65" fillId="9" borderId="3" xfId="0" applyFont="1" applyFill="1" applyBorder="1" applyAlignment="1">
      <alignment horizontal="right"/>
    </xf>
    <xf numFmtId="0" fontId="85" fillId="9" borderId="37" xfId="0" applyFont="1" applyFill="1" applyBorder="1" applyAlignment="1">
      <alignment horizontal="center" vertical="center" wrapText="1"/>
    </xf>
    <xf numFmtId="0" fontId="85" fillId="9" borderId="27" xfId="0" applyFont="1" applyFill="1" applyBorder="1" applyAlignment="1">
      <alignment horizontal="center" vertical="center" wrapText="1"/>
    </xf>
    <xf numFmtId="0" fontId="85" fillId="9" borderId="2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5" fillId="9" borderId="3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83" fillId="9" borderId="3" xfId="0" applyFont="1" applyFill="1" applyBorder="1" applyAlignment="1">
      <alignment horizontal="center" vertical="center" wrapText="1"/>
    </xf>
    <xf numFmtId="0" fontId="83" fillId="9" borderId="13" xfId="0" applyFont="1" applyFill="1" applyBorder="1" applyAlignment="1">
      <alignment horizontal="center" vertical="center" wrapText="1"/>
    </xf>
    <xf numFmtId="0" fontId="83" fillId="9" borderId="12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69" fillId="6" borderId="0" xfId="1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right" vertical="center"/>
    </xf>
    <xf numFmtId="0" fontId="10" fillId="5" borderId="27" xfId="0" applyFont="1" applyFill="1" applyBorder="1" applyAlignment="1">
      <alignment horizontal="right" vertical="center"/>
    </xf>
    <xf numFmtId="0" fontId="10" fillId="5" borderId="26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4" fontId="42" fillId="5" borderId="54" xfId="1" applyNumberFormat="1" applyFont="1" applyFill="1" applyBorder="1" applyAlignment="1">
      <alignment horizontal="center" vertical="center" wrapText="1"/>
    </xf>
    <xf numFmtId="4" fontId="42" fillId="5" borderId="55" xfId="1" applyNumberFormat="1" applyFont="1" applyFill="1" applyBorder="1" applyAlignment="1">
      <alignment horizontal="center" vertical="center" wrapText="1"/>
    </xf>
    <xf numFmtId="4" fontId="42" fillId="5" borderId="51" xfId="1" applyNumberFormat="1" applyFont="1" applyFill="1" applyBorder="1" applyAlignment="1">
      <alignment horizontal="center" vertical="center" wrapText="1"/>
    </xf>
    <xf numFmtId="4" fontId="42" fillId="5" borderId="23" xfId="1" applyNumberFormat="1" applyFont="1" applyFill="1" applyBorder="1" applyAlignment="1">
      <alignment horizontal="center" vertical="center" wrapText="1"/>
    </xf>
    <xf numFmtId="4" fontId="42" fillId="5" borderId="49" xfId="1" applyNumberFormat="1" applyFont="1" applyFill="1" applyBorder="1" applyAlignment="1">
      <alignment horizontal="center" vertical="center" wrapText="1"/>
    </xf>
    <xf numFmtId="0" fontId="62" fillId="4" borderId="3" xfId="1" applyFont="1" applyFill="1" applyBorder="1" applyAlignment="1">
      <alignment horizontal="left" vertical="center" wrapText="1"/>
    </xf>
    <xf numFmtId="49" fontId="38" fillId="5" borderId="50" xfId="1" applyNumberFormat="1" applyFont="1" applyFill="1" applyBorder="1" applyAlignment="1">
      <alignment horizontal="center" vertical="center" wrapText="1"/>
    </xf>
    <xf numFmtId="49" fontId="38" fillId="5" borderId="33" xfId="1" applyNumberFormat="1" applyFont="1" applyFill="1" applyBorder="1" applyAlignment="1">
      <alignment horizontal="center" vertical="center" wrapText="1"/>
    </xf>
    <xf numFmtId="49" fontId="38" fillId="5" borderId="34" xfId="1" applyNumberFormat="1" applyFont="1" applyFill="1" applyBorder="1" applyAlignment="1">
      <alignment horizontal="center" vertical="center" wrapText="1"/>
    </xf>
    <xf numFmtId="0" fontId="37" fillId="0" borderId="3" xfId="1" applyFont="1" applyBorder="1" applyAlignment="1">
      <alignment horizontal="left" vertical="center" wrapText="1"/>
    </xf>
    <xf numFmtId="4" fontId="42" fillId="5" borderId="64" xfId="1" applyNumberFormat="1" applyFont="1" applyFill="1" applyBorder="1" applyAlignment="1">
      <alignment horizontal="center" vertical="center" wrapText="1"/>
    </xf>
    <xf numFmtId="4" fontId="42" fillId="5" borderId="52" xfId="1" applyNumberFormat="1" applyFont="1" applyFill="1" applyBorder="1" applyAlignment="1">
      <alignment horizontal="center" vertical="center" wrapText="1"/>
    </xf>
    <xf numFmtId="4" fontId="42" fillId="5" borderId="53" xfId="1" applyNumberFormat="1" applyFont="1" applyFill="1" applyBorder="1" applyAlignment="1">
      <alignment horizontal="center" vertical="center" wrapText="1"/>
    </xf>
    <xf numFmtId="4" fontId="42" fillId="5" borderId="22" xfId="1" applyNumberFormat="1" applyFont="1" applyFill="1" applyBorder="1" applyAlignment="1">
      <alignment horizontal="center" vertical="center" wrapText="1"/>
    </xf>
    <xf numFmtId="4" fontId="42" fillId="5" borderId="44" xfId="1" applyNumberFormat="1" applyFont="1" applyFill="1" applyBorder="1" applyAlignment="1">
      <alignment horizontal="center" vertical="center" wrapText="1"/>
    </xf>
    <xf numFmtId="4" fontId="42" fillId="5" borderId="1" xfId="1" applyNumberFormat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4" fontId="42" fillId="5" borderId="56" xfId="1" applyNumberFormat="1" applyFont="1" applyFill="1" applyBorder="1" applyAlignment="1">
      <alignment horizontal="center" vertical="center" wrapText="1"/>
    </xf>
    <xf numFmtId="4" fontId="42" fillId="5" borderId="46" xfId="1" applyNumberFormat="1" applyFont="1" applyFill="1" applyBorder="1" applyAlignment="1">
      <alignment horizontal="center" vertical="center" wrapText="1"/>
    </xf>
    <xf numFmtId="4" fontId="42" fillId="5" borderId="57" xfId="1" applyNumberFormat="1" applyFont="1" applyFill="1" applyBorder="1" applyAlignment="1">
      <alignment horizontal="center" vertical="center" wrapText="1"/>
    </xf>
    <xf numFmtId="0" fontId="38" fillId="5" borderId="51" xfId="1" applyFont="1" applyFill="1" applyBorder="1" applyAlignment="1">
      <alignment horizontal="center" vertical="center" wrapText="1"/>
    </xf>
    <xf numFmtId="0" fontId="38" fillId="5" borderId="58" xfId="1" applyFont="1" applyFill="1" applyBorder="1" applyAlignment="1">
      <alignment horizontal="center" vertical="center" wrapText="1"/>
    </xf>
    <xf numFmtId="0" fontId="38" fillId="5" borderId="59" xfId="1" applyFont="1" applyFill="1" applyBorder="1" applyAlignment="1">
      <alignment horizontal="center" vertical="center" wrapText="1"/>
    </xf>
    <xf numFmtId="0" fontId="38" fillId="5" borderId="52" xfId="1" applyFont="1" applyFill="1" applyBorder="1" applyAlignment="1">
      <alignment horizontal="center" vertical="center" wrapText="1"/>
    </xf>
    <xf numFmtId="0" fontId="38" fillId="5" borderId="60" xfId="1" applyFont="1" applyFill="1" applyBorder="1" applyAlignment="1">
      <alignment horizontal="center" vertical="center" wrapText="1"/>
    </xf>
    <xf numFmtId="0" fontId="38" fillId="5" borderId="61" xfId="1" applyFont="1" applyFill="1" applyBorder="1" applyAlignment="1">
      <alignment horizontal="center" vertical="center" wrapText="1"/>
    </xf>
    <xf numFmtId="4" fontId="42" fillId="5" borderId="62" xfId="1" applyNumberFormat="1" applyFont="1" applyFill="1" applyBorder="1" applyAlignment="1">
      <alignment horizontal="center" vertical="center" wrapText="1"/>
    </xf>
    <xf numFmtId="4" fontId="42" fillId="5" borderId="63" xfId="1" applyNumberFormat="1" applyFont="1" applyFill="1" applyBorder="1" applyAlignment="1">
      <alignment horizontal="center" vertical="center" wrapText="1"/>
    </xf>
    <xf numFmtId="4" fontId="42" fillId="5" borderId="65" xfId="1" applyNumberFormat="1" applyFont="1" applyFill="1" applyBorder="1" applyAlignment="1">
      <alignment horizontal="center" vertical="center" wrapText="1"/>
    </xf>
    <xf numFmtId="4" fontId="28" fillId="0" borderId="0" xfId="1" applyNumberFormat="1" applyFont="1" applyAlignment="1">
      <alignment horizontal="right" vertical="center" wrapText="1"/>
    </xf>
    <xf numFmtId="4" fontId="36" fillId="0" borderId="0" xfId="1" applyNumberFormat="1" applyFont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right" vertical="center"/>
    </xf>
    <xf numFmtId="0" fontId="31" fillId="2" borderId="1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right" vertical="center" wrapText="1"/>
    </xf>
    <xf numFmtId="0" fontId="25" fillId="2" borderId="1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right" vertical="center"/>
    </xf>
    <xf numFmtId="0" fontId="6" fillId="2" borderId="48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67" xfId="0" applyFont="1" applyFill="1" applyBorder="1" applyAlignment="1">
      <alignment horizontal="right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3:M34"/>
  <sheetViews>
    <sheetView zoomScale="130" zoomScaleNormal="130" workbookViewId="0">
      <selection activeCell="C37" sqref="C37"/>
    </sheetView>
  </sheetViews>
  <sheetFormatPr defaultRowHeight="15" x14ac:dyDescent="0.25"/>
  <cols>
    <col min="1" max="1" width="2.42578125" customWidth="1"/>
    <col min="2" max="2" width="4.7109375" customWidth="1"/>
    <col min="3" max="3" width="59.85546875" customWidth="1"/>
    <col min="4" max="4" width="11.28515625" customWidth="1"/>
    <col min="5" max="5" width="11.140625" customWidth="1"/>
    <col min="6" max="6" width="7.5703125" bestFit="1" customWidth="1"/>
    <col min="7" max="7" width="11.140625" customWidth="1"/>
    <col min="8" max="8" width="11.28515625" customWidth="1"/>
    <col min="9" max="9" width="7.5703125" bestFit="1" customWidth="1"/>
  </cols>
  <sheetData>
    <row r="3" spans="1:13" x14ac:dyDescent="0.25">
      <c r="B3" s="548" t="s">
        <v>586</v>
      </c>
      <c r="C3" s="548"/>
      <c r="D3" s="548"/>
      <c r="E3" s="548"/>
      <c r="F3" s="548"/>
      <c r="G3" s="548"/>
      <c r="H3" s="548"/>
      <c r="I3" s="75"/>
    </row>
    <row r="4" spans="1:13" x14ac:dyDescent="0.25">
      <c r="B4" s="548" t="s">
        <v>214</v>
      </c>
      <c r="C4" s="548"/>
      <c r="D4" s="548"/>
      <c r="E4" s="548"/>
      <c r="F4" s="548"/>
      <c r="G4" s="548"/>
      <c r="H4" s="548"/>
      <c r="I4" s="75"/>
    </row>
    <row r="5" spans="1:13" ht="11.1" customHeight="1" x14ac:dyDescent="0.25">
      <c r="B5" s="76"/>
      <c r="C5" s="76"/>
      <c r="D5" s="76"/>
      <c r="E5" s="76"/>
      <c r="F5" s="76"/>
      <c r="G5" s="76"/>
      <c r="H5" s="548" t="s">
        <v>215</v>
      </c>
      <c r="I5" s="548"/>
    </row>
    <row r="6" spans="1:13" ht="13.9" customHeight="1" thickBot="1" x14ac:dyDescent="0.3">
      <c r="B6" s="554" t="s">
        <v>216</v>
      </c>
      <c r="C6" s="554"/>
      <c r="D6" s="76"/>
      <c r="E6" s="76"/>
      <c r="F6" s="76"/>
      <c r="G6" s="76"/>
      <c r="H6" s="51"/>
      <c r="I6" s="75"/>
    </row>
    <row r="7" spans="1:13" ht="12" customHeight="1" x14ac:dyDescent="0.25">
      <c r="A7" s="116"/>
      <c r="B7" s="549" t="s">
        <v>0</v>
      </c>
      <c r="C7" s="551" t="s">
        <v>32</v>
      </c>
      <c r="D7" s="551" t="s">
        <v>33</v>
      </c>
      <c r="E7" s="551"/>
      <c r="F7" s="551"/>
      <c r="G7" s="551" t="s">
        <v>34</v>
      </c>
      <c r="H7" s="551"/>
      <c r="I7" s="553"/>
    </row>
    <row r="8" spans="1:13" ht="21" customHeight="1" thickBot="1" x14ac:dyDescent="0.3">
      <c r="A8" s="116"/>
      <c r="B8" s="550"/>
      <c r="C8" s="552"/>
      <c r="D8" s="117" t="s">
        <v>35</v>
      </c>
      <c r="E8" s="117" t="s">
        <v>4</v>
      </c>
      <c r="F8" s="117" t="s">
        <v>36</v>
      </c>
      <c r="G8" s="117" t="s">
        <v>35</v>
      </c>
      <c r="H8" s="117" t="s">
        <v>4</v>
      </c>
      <c r="I8" s="118" t="s">
        <v>36</v>
      </c>
    </row>
    <row r="9" spans="1:13" ht="7.5" customHeight="1" x14ac:dyDescent="0.25">
      <c r="B9" s="77">
        <v>1</v>
      </c>
      <c r="C9" s="78">
        <v>2</v>
      </c>
      <c r="D9" s="78">
        <v>3</v>
      </c>
      <c r="E9" s="78">
        <v>4</v>
      </c>
      <c r="F9" s="78">
        <v>5</v>
      </c>
      <c r="G9" s="78">
        <v>6</v>
      </c>
      <c r="H9" s="78">
        <v>7</v>
      </c>
      <c r="I9" s="79">
        <v>8</v>
      </c>
    </row>
    <row r="10" spans="1:13" x14ac:dyDescent="0.25">
      <c r="B10" s="534" t="s">
        <v>191</v>
      </c>
      <c r="C10" s="535" t="s">
        <v>37</v>
      </c>
      <c r="D10" s="13">
        <v>589815.21</v>
      </c>
      <c r="E10" s="13">
        <v>569815.21</v>
      </c>
      <c r="F10" s="14">
        <f>E10/D10</f>
        <v>0.96609107452484988</v>
      </c>
      <c r="G10" s="13">
        <v>678702.21</v>
      </c>
      <c r="H10" s="13">
        <v>597437.81000000006</v>
      </c>
      <c r="I10" s="536">
        <f>H10/G10</f>
        <v>0.88026501342908559</v>
      </c>
      <c r="K10" s="88"/>
      <c r="L10" s="88"/>
      <c r="M10" s="89"/>
    </row>
    <row r="11" spans="1:13" x14ac:dyDescent="0.25">
      <c r="B11" s="534" t="s">
        <v>256</v>
      </c>
      <c r="C11" s="535" t="s">
        <v>265</v>
      </c>
      <c r="D11" s="13"/>
      <c r="E11" s="13"/>
      <c r="F11" s="14"/>
      <c r="G11" s="13">
        <v>22000</v>
      </c>
      <c r="H11" s="13">
        <v>1926.54</v>
      </c>
      <c r="I11" s="536">
        <f>H11/G11</f>
        <v>8.7569999999999995E-2</v>
      </c>
      <c r="K11" s="88"/>
      <c r="L11" s="88"/>
      <c r="M11" s="89"/>
    </row>
    <row r="12" spans="1:13" x14ac:dyDescent="0.25">
      <c r="B12" s="9">
        <v>500</v>
      </c>
      <c r="C12" s="535" t="s">
        <v>38</v>
      </c>
      <c r="D12" s="13"/>
      <c r="E12" s="13"/>
      <c r="F12" s="14"/>
      <c r="G12" s="13">
        <v>807362</v>
      </c>
      <c r="H12" s="13">
        <v>0</v>
      </c>
      <c r="I12" s="536">
        <f>H12/G12</f>
        <v>0</v>
      </c>
    </row>
    <row r="13" spans="1:13" x14ac:dyDescent="0.25">
      <c r="B13" s="9">
        <v>600</v>
      </c>
      <c r="C13" s="535" t="s">
        <v>39</v>
      </c>
      <c r="D13" s="13">
        <v>108000</v>
      </c>
      <c r="E13" s="13">
        <v>76076.990000000005</v>
      </c>
      <c r="F13" s="14">
        <f t="shared" ref="F13:F32" si="0">E13/D13</f>
        <v>0.7044165740740741</v>
      </c>
      <c r="G13" s="13">
        <v>2037353.69</v>
      </c>
      <c r="H13" s="13">
        <v>547591.78</v>
      </c>
      <c r="I13" s="536">
        <f t="shared" ref="I13:I32" si="1">H13/G13</f>
        <v>0.26877600226595905</v>
      </c>
    </row>
    <row r="14" spans="1:13" x14ac:dyDescent="0.25">
      <c r="B14" s="9">
        <v>630</v>
      </c>
      <c r="C14" s="535" t="s">
        <v>264</v>
      </c>
      <c r="D14" s="13"/>
      <c r="E14" s="13"/>
      <c r="F14" s="14"/>
      <c r="G14" s="13">
        <v>18152</v>
      </c>
      <c r="H14" s="13">
        <v>9301.86</v>
      </c>
      <c r="I14" s="536">
        <f t="shared" si="1"/>
        <v>0.51244270603790221</v>
      </c>
    </row>
    <row r="15" spans="1:13" x14ac:dyDescent="0.25">
      <c r="B15" s="9">
        <v>700</v>
      </c>
      <c r="C15" s="535" t="s">
        <v>40</v>
      </c>
      <c r="D15" s="13">
        <v>3879200</v>
      </c>
      <c r="E15" s="13">
        <v>1848823.14</v>
      </c>
      <c r="F15" s="14">
        <f t="shared" si="0"/>
        <v>0.47659907712930499</v>
      </c>
      <c r="G15" s="13">
        <v>2698465.67</v>
      </c>
      <c r="H15" s="13">
        <v>1588083.22</v>
      </c>
      <c r="I15" s="536">
        <f t="shared" si="1"/>
        <v>0.5885134051010551</v>
      </c>
    </row>
    <row r="16" spans="1:13" x14ac:dyDescent="0.25">
      <c r="B16" s="9">
        <v>710</v>
      </c>
      <c r="C16" s="535" t="s">
        <v>41</v>
      </c>
      <c r="D16" s="13">
        <v>75000</v>
      </c>
      <c r="E16" s="13">
        <v>50870.85</v>
      </c>
      <c r="F16" s="14">
        <f t="shared" si="0"/>
        <v>0.67827799999999994</v>
      </c>
      <c r="G16" s="13">
        <v>515099.42</v>
      </c>
      <c r="H16" s="13">
        <v>169880.34</v>
      </c>
      <c r="I16" s="536">
        <f t="shared" si="1"/>
        <v>0.32980107024775918</v>
      </c>
    </row>
    <row r="17" spans="2:9" x14ac:dyDescent="0.25">
      <c r="B17" s="9">
        <v>750</v>
      </c>
      <c r="C17" s="535" t="s">
        <v>42</v>
      </c>
      <c r="D17" s="13">
        <v>78840</v>
      </c>
      <c r="E17" s="13">
        <v>100704.79</v>
      </c>
      <c r="F17" s="14">
        <f t="shared" si="0"/>
        <v>1.2773311770674785</v>
      </c>
      <c r="G17" s="13">
        <v>8349111</v>
      </c>
      <c r="H17" s="13">
        <v>3685339.8</v>
      </c>
      <c r="I17" s="536">
        <f t="shared" si="1"/>
        <v>0.44140505498130278</v>
      </c>
    </row>
    <row r="18" spans="2:9" x14ac:dyDescent="0.25">
      <c r="B18" s="9">
        <v>751</v>
      </c>
      <c r="C18" s="535" t="s">
        <v>43</v>
      </c>
      <c r="D18" s="13">
        <v>57005</v>
      </c>
      <c r="E18" s="13">
        <v>55625</v>
      </c>
      <c r="F18" s="14">
        <f t="shared" si="0"/>
        <v>0.97579159722831332</v>
      </c>
      <c r="G18" s="13">
        <v>57005</v>
      </c>
      <c r="H18" s="13">
        <v>1380</v>
      </c>
      <c r="I18" s="536">
        <f t="shared" si="1"/>
        <v>2.4208402771686694E-2</v>
      </c>
    </row>
    <row r="19" spans="2:9" x14ac:dyDescent="0.25">
      <c r="B19" s="9">
        <v>754</v>
      </c>
      <c r="C19" s="535" t="s">
        <v>44</v>
      </c>
      <c r="D19" s="13">
        <v>2032212</v>
      </c>
      <c r="E19" s="13">
        <v>950804.51</v>
      </c>
      <c r="F19" s="14">
        <f t="shared" si="0"/>
        <v>0.46786679244094614</v>
      </c>
      <c r="G19" s="13">
        <v>2415709.92</v>
      </c>
      <c r="H19" s="13">
        <v>1572879.27</v>
      </c>
      <c r="I19" s="536">
        <f t="shared" si="1"/>
        <v>0.65110436355702839</v>
      </c>
    </row>
    <row r="20" spans="2:9" ht="19.5" x14ac:dyDescent="0.25">
      <c r="B20" s="9">
        <v>756</v>
      </c>
      <c r="C20" s="535" t="s">
        <v>45</v>
      </c>
      <c r="D20" s="13">
        <v>20191300</v>
      </c>
      <c r="E20" s="13">
        <v>9758952.4399999995</v>
      </c>
      <c r="F20" s="14">
        <f t="shared" si="0"/>
        <v>0.48332462199065934</v>
      </c>
      <c r="G20" s="537"/>
      <c r="H20" s="13"/>
      <c r="I20" s="536"/>
    </row>
    <row r="21" spans="2:9" x14ac:dyDescent="0.25">
      <c r="B21" s="9">
        <v>757</v>
      </c>
      <c r="C21" s="535" t="s">
        <v>46</v>
      </c>
      <c r="D21" s="13"/>
      <c r="E21" s="13"/>
      <c r="F21" s="14"/>
      <c r="G21" s="13">
        <v>320000</v>
      </c>
      <c r="H21" s="13">
        <v>141583.79999999999</v>
      </c>
      <c r="I21" s="536">
        <f t="shared" si="1"/>
        <v>0.44244937499999998</v>
      </c>
    </row>
    <row r="22" spans="2:9" x14ac:dyDescent="0.25">
      <c r="B22" s="9">
        <v>758</v>
      </c>
      <c r="C22" s="535" t="s">
        <v>47</v>
      </c>
      <c r="D22" s="13">
        <v>15718787</v>
      </c>
      <c r="E22" s="13">
        <v>8880190.7899999991</v>
      </c>
      <c r="F22" s="14">
        <f t="shared" si="0"/>
        <v>0.5649412254266184</v>
      </c>
      <c r="G22" s="13">
        <v>447587.49</v>
      </c>
      <c r="H22" s="13">
        <v>0</v>
      </c>
      <c r="I22" s="536">
        <f t="shared" si="1"/>
        <v>0</v>
      </c>
    </row>
    <row r="23" spans="2:9" x14ac:dyDescent="0.25">
      <c r="B23" s="9">
        <v>801</v>
      </c>
      <c r="C23" s="535" t="s">
        <v>48</v>
      </c>
      <c r="D23" s="13">
        <v>693003.9</v>
      </c>
      <c r="E23" s="13">
        <v>516438.55</v>
      </c>
      <c r="F23" s="14">
        <f t="shared" si="0"/>
        <v>0.74521737900753515</v>
      </c>
      <c r="G23" s="13">
        <v>18364180.68</v>
      </c>
      <c r="H23" s="13">
        <v>10123009.699999999</v>
      </c>
      <c r="I23" s="536">
        <f t="shared" si="1"/>
        <v>0.55123666426483886</v>
      </c>
    </row>
    <row r="24" spans="2:9" x14ac:dyDescent="0.25">
      <c r="B24" s="9">
        <v>851</v>
      </c>
      <c r="C24" s="535" t="s">
        <v>49</v>
      </c>
      <c r="D24" s="538"/>
      <c r="E24" s="539"/>
      <c r="F24" s="14"/>
      <c r="G24" s="13">
        <v>615279.23</v>
      </c>
      <c r="H24" s="13">
        <v>134616.48000000001</v>
      </c>
      <c r="I24" s="536">
        <f t="shared" si="1"/>
        <v>0.21878924793219498</v>
      </c>
    </row>
    <row r="25" spans="2:9" x14ac:dyDescent="0.25">
      <c r="B25" s="9">
        <v>852</v>
      </c>
      <c r="C25" s="535" t="s">
        <v>50</v>
      </c>
      <c r="D25" s="13">
        <v>3130746.31</v>
      </c>
      <c r="E25" s="13">
        <v>1307866.79</v>
      </c>
      <c r="F25" s="14">
        <f t="shared" si="0"/>
        <v>0.41774920753639727</v>
      </c>
      <c r="G25" s="13">
        <v>6164912.3099999996</v>
      </c>
      <c r="H25" s="13">
        <v>2377895.2200000002</v>
      </c>
      <c r="I25" s="536">
        <f t="shared" si="1"/>
        <v>0.38571436225343492</v>
      </c>
    </row>
    <row r="26" spans="2:9" x14ac:dyDescent="0.25">
      <c r="B26" s="9">
        <v>853</v>
      </c>
      <c r="C26" s="535" t="s">
        <v>51</v>
      </c>
      <c r="D26" s="13">
        <v>0</v>
      </c>
      <c r="E26" s="13">
        <v>46668.91</v>
      </c>
      <c r="F26" s="14"/>
      <c r="G26" s="13">
        <v>599307</v>
      </c>
      <c r="H26" s="13">
        <v>65209.11</v>
      </c>
      <c r="I26" s="536">
        <f t="shared" si="1"/>
        <v>0.10880752268870546</v>
      </c>
    </row>
    <row r="27" spans="2:9" x14ac:dyDescent="0.25">
      <c r="B27" s="9">
        <v>854</v>
      </c>
      <c r="C27" s="535" t="s">
        <v>52</v>
      </c>
      <c r="D27" s="13">
        <v>60800</v>
      </c>
      <c r="E27" s="13">
        <v>60800</v>
      </c>
      <c r="F27" s="14">
        <f t="shared" si="0"/>
        <v>1</v>
      </c>
      <c r="G27" s="13">
        <v>922000</v>
      </c>
      <c r="H27" s="13">
        <v>444826.64</v>
      </c>
      <c r="I27" s="536">
        <f t="shared" si="1"/>
        <v>0.48245839479392627</v>
      </c>
    </row>
    <row r="28" spans="2:9" x14ac:dyDescent="0.25">
      <c r="B28" s="9">
        <v>855</v>
      </c>
      <c r="C28" s="535" t="s">
        <v>263</v>
      </c>
      <c r="D28" s="13">
        <v>20172590</v>
      </c>
      <c r="E28" s="13">
        <v>8959577.4299999997</v>
      </c>
      <c r="F28" s="14">
        <f t="shared" si="0"/>
        <v>0.4441461126211359</v>
      </c>
      <c r="G28" s="13">
        <v>20356190</v>
      </c>
      <c r="H28" s="13">
        <v>8734063.7599999998</v>
      </c>
      <c r="I28" s="536">
        <f t="shared" si="1"/>
        <v>0.42906181166514951</v>
      </c>
    </row>
    <row r="29" spans="2:9" x14ac:dyDescent="0.25">
      <c r="B29" s="9">
        <v>900</v>
      </c>
      <c r="C29" s="535" t="s">
        <v>53</v>
      </c>
      <c r="D29" s="13">
        <v>3030363</v>
      </c>
      <c r="E29" s="13">
        <v>1882353.74</v>
      </c>
      <c r="F29" s="14">
        <f t="shared" si="0"/>
        <v>0.62116444135570559</v>
      </c>
      <c r="G29" s="13">
        <v>5450767.2599999998</v>
      </c>
      <c r="H29" s="13">
        <v>2401691.31</v>
      </c>
      <c r="I29" s="536">
        <f t="shared" si="1"/>
        <v>0.44061527404125489</v>
      </c>
    </row>
    <row r="30" spans="2:9" x14ac:dyDescent="0.25">
      <c r="B30" s="9">
        <v>921</v>
      </c>
      <c r="C30" s="535" t="s">
        <v>54</v>
      </c>
      <c r="D30" s="13">
        <v>26000</v>
      </c>
      <c r="E30" s="13">
        <v>53382.92</v>
      </c>
      <c r="F30" s="14">
        <f t="shared" si="0"/>
        <v>2.0531892307692305</v>
      </c>
      <c r="G30" s="13">
        <v>2407406.5299999998</v>
      </c>
      <c r="H30" s="13">
        <v>1047628.4</v>
      </c>
      <c r="I30" s="536">
        <f t="shared" si="1"/>
        <v>0.43516887860231901</v>
      </c>
    </row>
    <row r="31" spans="2:9" ht="15.75" thickBot="1" x14ac:dyDescent="0.3">
      <c r="B31" s="540">
        <v>926</v>
      </c>
      <c r="C31" s="541" t="s">
        <v>236</v>
      </c>
      <c r="D31" s="283">
        <v>94600</v>
      </c>
      <c r="E31" s="283">
        <v>827.24</v>
      </c>
      <c r="F31" s="284">
        <f t="shared" si="0"/>
        <v>8.7446088794926012E-3</v>
      </c>
      <c r="G31" s="283">
        <v>867376.18</v>
      </c>
      <c r="H31" s="283">
        <v>268934.15999999997</v>
      </c>
      <c r="I31" s="542">
        <f t="shared" si="1"/>
        <v>0.31005481381792149</v>
      </c>
    </row>
    <row r="32" spans="2:9" ht="12" customHeight="1" thickBot="1" x14ac:dyDescent="0.3">
      <c r="B32" s="546" t="s">
        <v>55</v>
      </c>
      <c r="C32" s="547"/>
      <c r="D32" s="543">
        <f>SUM(D10:D31)</f>
        <v>69938262.420000002</v>
      </c>
      <c r="E32" s="543">
        <f>SUM(E10:E31)</f>
        <v>35119779.300000004</v>
      </c>
      <c r="F32" s="544">
        <f t="shared" si="0"/>
        <v>0.5021540153384898</v>
      </c>
      <c r="G32" s="543">
        <f>SUM(G10:G31)</f>
        <v>74113967.590000004</v>
      </c>
      <c r="H32" s="543">
        <f>SUM(H10:H31)</f>
        <v>33913279.199999996</v>
      </c>
      <c r="I32" s="545">
        <f t="shared" si="1"/>
        <v>0.45758283226191526</v>
      </c>
    </row>
    <row r="33" spans="4:5" x14ac:dyDescent="0.25">
      <c r="D33" s="90"/>
      <c r="E33" s="87"/>
    </row>
    <row r="34" spans="4:5" x14ac:dyDescent="0.25">
      <c r="D34" s="91"/>
      <c r="E34" s="87"/>
    </row>
  </sheetData>
  <mergeCells count="9">
    <mergeCell ref="B32:C32"/>
    <mergeCell ref="B3:H3"/>
    <mergeCell ref="B4:H4"/>
    <mergeCell ref="B7:B8"/>
    <mergeCell ref="C7:C8"/>
    <mergeCell ref="D7:F7"/>
    <mergeCell ref="G7:I7"/>
    <mergeCell ref="H5:I5"/>
    <mergeCell ref="B6:C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landscape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U230"/>
  <sheetViews>
    <sheetView zoomScaleNormal="100" workbookViewId="0">
      <selection activeCell="O19" sqref="O19"/>
    </sheetView>
  </sheetViews>
  <sheetFormatPr defaultRowHeight="12" customHeight="1" x14ac:dyDescent="0.25"/>
  <cols>
    <col min="1" max="1" width="5.140625" style="84" customWidth="1"/>
    <col min="2" max="2" width="7.140625" style="84" customWidth="1"/>
    <col min="3" max="3" width="7.140625" style="84" bestFit="1" customWidth="1"/>
    <col min="4" max="4" width="13.140625" style="142" customWidth="1"/>
    <col min="5" max="5" width="11.42578125" style="84" bestFit="1" customWidth="1"/>
    <col min="6" max="6" width="9.85546875" style="84" customWidth="1"/>
    <col min="7" max="7" width="9.7109375" style="84" customWidth="1"/>
    <col min="8" max="8" width="31.7109375" style="300" customWidth="1"/>
    <col min="14" max="14" width="14.85546875" customWidth="1"/>
    <col min="15" max="15" width="47" customWidth="1"/>
  </cols>
  <sheetData>
    <row r="1" spans="1:21" ht="26.25" customHeight="1" x14ac:dyDescent="0.25">
      <c r="A1" s="653" t="s">
        <v>543</v>
      </c>
      <c r="B1" s="653"/>
      <c r="C1" s="653"/>
      <c r="D1" s="653"/>
      <c r="E1" s="653"/>
      <c r="F1" s="653"/>
      <c r="G1" s="653"/>
      <c r="H1" s="653"/>
    </row>
    <row r="2" spans="1:21" ht="12" customHeight="1" x14ac:dyDescent="0.25">
      <c r="A2" s="409"/>
      <c r="B2" s="409"/>
      <c r="C2" s="409"/>
      <c r="D2" s="409"/>
      <c r="E2" s="409"/>
      <c r="F2" s="409"/>
      <c r="G2" s="409"/>
      <c r="H2" s="409"/>
    </row>
    <row r="3" spans="1:21" ht="12" customHeight="1" x14ac:dyDescent="0.25">
      <c r="A3" s="139"/>
      <c r="B3" s="139"/>
      <c r="C3" s="139"/>
      <c r="D3" s="141"/>
      <c r="E3" s="139"/>
      <c r="F3" s="139"/>
      <c r="G3" s="139"/>
      <c r="H3" s="140" t="s">
        <v>446</v>
      </c>
      <c r="J3" s="411"/>
      <c r="K3" s="411"/>
      <c r="L3" s="411"/>
      <c r="M3" s="411"/>
      <c r="N3" s="411"/>
      <c r="O3" s="411"/>
    </row>
    <row r="4" spans="1:21" ht="12" customHeight="1" x14ac:dyDescent="0.25">
      <c r="A4" s="139"/>
      <c r="B4" s="139"/>
      <c r="C4" s="139"/>
      <c r="D4" s="141"/>
      <c r="E4" s="139"/>
      <c r="F4" s="139"/>
      <c r="G4" s="139"/>
      <c r="H4" s="140" t="s">
        <v>242</v>
      </c>
      <c r="J4" s="411"/>
      <c r="K4" s="411"/>
      <c r="L4" s="411"/>
      <c r="M4" s="411"/>
      <c r="N4" s="411"/>
      <c r="O4" s="411"/>
    </row>
    <row r="5" spans="1:21" ht="30.75" customHeight="1" x14ac:dyDescent="0.25">
      <c r="A5" s="465" t="s">
        <v>0</v>
      </c>
      <c r="B5" s="465" t="s">
        <v>1</v>
      </c>
      <c r="C5" s="466" t="s">
        <v>56</v>
      </c>
      <c r="D5" s="465" t="s">
        <v>2</v>
      </c>
      <c r="E5" s="465" t="s">
        <v>3</v>
      </c>
      <c r="F5" s="465" t="s">
        <v>4</v>
      </c>
      <c r="G5" s="465" t="s">
        <v>5</v>
      </c>
      <c r="H5" s="467" t="s">
        <v>6</v>
      </c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</row>
    <row r="6" spans="1:21" ht="12" customHeight="1" x14ac:dyDescent="0.25">
      <c r="A6" s="146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J6" s="411"/>
      <c r="K6" s="411"/>
      <c r="L6" s="411"/>
      <c r="M6" s="411"/>
      <c r="N6" s="411"/>
      <c r="O6" s="411"/>
      <c r="P6" s="412"/>
      <c r="Q6" s="412"/>
      <c r="R6" s="412"/>
      <c r="S6" s="413"/>
      <c r="T6" s="416"/>
      <c r="U6" s="411"/>
    </row>
    <row r="7" spans="1:21" s="143" customFormat="1" ht="22.5" x14ac:dyDescent="0.25">
      <c r="A7" s="427"/>
      <c r="B7" s="427"/>
      <c r="C7" s="427"/>
      <c r="D7" s="92" t="s">
        <v>8</v>
      </c>
      <c r="E7" s="428">
        <f>SUM(E8:E17)</f>
        <v>13186.41</v>
      </c>
      <c r="F7" s="428">
        <f>SUM(F8:F17)</f>
        <v>462.66</v>
      </c>
      <c r="G7" s="429">
        <f>F7/E7</f>
        <v>3.5086122758203338E-2</v>
      </c>
      <c r="H7" s="430"/>
      <c r="J7" s="417"/>
      <c r="K7" s="417"/>
      <c r="L7" s="417"/>
      <c r="M7" s="417"/>
      <c r="N7" s="417"/>
      <c r="O7" s="417"/>
      <c r="P7" s="412"/>
      <c r="Q7" s="412"/>
      <c r="R7" s="412"/>
      <c r="S7" s="413"/>
      <c r="T7" s="416"/>
      <c r="U7" s="417"/>
    </row>
    <row r="8" spans="1:21" s="298" customFormat="1" ht="16.5" customHeight="1" x14ac:dyDescent="0.25">
      <c r="A8" s="431">
        <v>600</v>
      </c>
      <c r="B8" s="431">
        <v>60095</v>
      </c>
      <c r="C8" s="431">
        <v>4210</v>
      </c>
      <c r="D8" s="432"/>
      <c r="E8" s="433">
        <v>1200</v>
      </c>
      <c r="F8" s="434"/>
      <c r="G8" s="429">
        <f t="shared" ref="G8:G71" si="0">F8/E8</f>
        <v>0</v>
      </c>
      <c r="H8" s="435" t="s">
        <v>485</v>
      </c>
      <c r="J8" s="418"/>
      <c r="K8" s="418"/>
      <c r="L8" s="418"/>
      <c r="M8" s="418"/>
      <c r="N8" s="418"/>
      <c r="O8" s="418"/>
      <c r="P8" s="412"/>
      <c r="Q8" s="412"/>
      <c r="R8" s="412"/>
      <c r="S8" s="413"/>
      <c r="T8" s="416"/>
      <c r="U8" s="418"/>
    </row>
    <row r="9" spans="1:21" s="298" customFormat="1" ht="15.75" x14ac:dyDescent="0.25">
      <c r="A9" s="431">
        <v>754</v>
      </c>
      <c r="B9" s="431">
        <v>75412</v>
      </c>
      <c r="C9" s="431">
        <v>4210</v>
      </c>
      <c r="D9" s="432"/>
      <c r="E9" s="433">
        <v>1000</v>
      </c>
      <c r="F9" s="436"/>
      <c r="G9" s="429">
        <f t="shared" si="0"/>
        <v>0</v>
      </c>
      <c r="H9" s="435" t="s">
        <v>449</v>
      </c>
      <c r="J9" s="418"/>
      <c r="K9" s="418"/>
      <c r="L9" s="418"/>
      <c r="M9" s="418"/>
      <c r="N9" s="418"/>
      <c r="O9" s="418"/>
      <c r="P9" s="412"/>
      <c r="Q9" s="412"/>
      <c r="R9" s="412"/>
      <c r="S9" s="413"/>
      <c r="T9" s="416"/>
      <c r="U9" s="418"/>
    </row>
    <row r="10" spans="1:21" s="298" customFormat="1" ht="15.75" x14ac:dyDescent="0.25">
      <c r="A10" s="431">
        <v>900</v>
      </c>
      <c r="B10" s="431">
        <v>90004</v>
      </c>
      <c r="C10" s="431">
        <v>4110</v>
      </c>
      <c r="D10" s="432"/>
      <c r="E10" s="433">
        <v>219.04</v>
      </c>
      <c r="F10" s="437"/>
      <c r="G10" s="429">
        <f t="shared" si="0"/>
        <v>0</v>
      </c>
      <c r="H10" s="438" t="s">
        <v>486</v>
      </c>
      <c r="J10" s="418"/>
      <c r="K10" s="418"/>
      <c r="L10" s="418"/>
      <c r="M10" s="418"/>
      <c r="N10" s="418"/>
      <c r="O10" s="418"/>
      <c r="P10" s="412"/>
      <c r="Q10" s="412"/>
      <c r="R10" s="412"/>
      <c r="S10" s="413"/>
      <c r="T10" s="416"/>
      <c r="U10" s="418"/>
    </row>
    <row r="11" spans="1:21" s="298" customFormat="1" ht="15.75" x14ac:dyDescent="0.25">
      <c r="A11" s="431">
        <v>900</v>
      </c>
      <c r="B11" s="431">
        <v>90004</v>
      </c>
      <c r="C11" s="431">
        <v>4170</v>
      </c>
      <c r="D11" s="432"/>
      <c r="E11" s="433">
        <v>1280.96</v>
      </c>
      <c r="F11" s="437"/>
      <c r="G11" s="429">
        <f t="shared" si="0"/>
        <v>0</v>
      </c>
      <c r="H11" s="438" t="s">
        <v>486</v>
      </c>
      <c r="J11" s="418"/>
      <c r="K11" s="418"/>
      <c r="L11" s="418"/>
      <c r="M11" s="418"/>
      <c r="N11" s="418"/>
      <c r="O11" s="418"/>
      <c r="P11" s="412"/>
      <c r="Q11" s="412"/>
      <c r="R11" s="412"/>
      <c r="S11" s="413"/>
      <c r="T11" s="416"/>
      <c r="U11" s="418"/>
    </row>
    <row r="12" spans="1:21" s="143" customFormat="1" ht="15.75" x14ac:dyDescent="0.25">
      <c r="A12" s="431">
        <v>900</v>
      </c>
      <c r="B12" s="431">
        <v>90004</v>
      </c>
      <c r="C12" s="431">
        <v>4210</v>
      </c>
      <c r="D12" s="432"/>
      <c r="E12" s="433">
        <v>1000</v>
      </c>
      <c r="F12" s="434">
        <v>462.66</v>
      </c>
      <c r="G12" s="429">
        <f t="shared" si="0"/>
        <v>0.46266000000000002</v>
      </c>
      <c r="H12" s="438" t="s">
        <v>486</v>
      </c>
      <c r="J12" s="417"/>
      <c r="K12" s="417"/>
      <c r="L12" s="417"/>
      <c r="M12" s="417"/>
      <c r="N12" s="417"/>
      <c r="O12" s="417"/>
      <c r="P12" s="412"/>
      <c r="Q12" s="412"/>
      <c r="R12" s="412"/>
      <c r="S12" s="413"/>
      <c r="T12" s="416"/>
      <c r="U12" s="417"/>
    </row>
    <row r="13" spans="1:21" s="143" customFormat="1" ht="15.75" x14ac:dyDescent="0.25">
      <c r="A13" s="431">
        <v>921</v>
      </c>
      <c r="B13" s="431">
        <v>92109</v>
      </c>
      <c r="C13" s="431">
        <v>4210</v>
      </c>
      <c r="D13" s="432"/>
      <c r="E13" s="433">
        <v>4286.41</v>
      </c>
      <c r="F13" s="437"/>
      <c r="G13" s="429">
        <f t="shared" si="0"/>
        <v>0</v>
      </c>
      <c r="H13" s="438" t="s">
        <v>487</v>
      </c>
      <c r="J13" s="417"/>
      <c r="K13" s="417"/>
      <c r="L13" s="417"/>
      <c r="M13" s="417"/>
      <c r="N13" s="417"/>
      <c r="O13" s="417"/>
      <c r="P13" s="412"/>
      <c r="Q13" s="412"/>
      <c r="R13" s="412"/>
      <c r="S13" s="413"/>
      <c r="T13" s="416"/>
      <c r="U13" s="417"/>
    </row>
    <row r="14" spans="1:21" s="143" customFormat="1" ht="15.75" x14ac:dyDescent="0.25">
      <c r="A14" s="431">
        <v>921</v>
      </c>
      <c r="B14" s="431">
        <v>92109</v>
      </c>
      <c r="C14" s="431">
        <v>4270</v>
      </c>
      <c r="D14" s="432"/>
      <c r="E14" s="433">
        <v>2000</v>
      </c>
      <c r="F14" s="437"/>
      <c r="G14" s="429">
        <f t="shared" si="0"/>
        <v>0</v>
      </c>
      <c r="H14" s="438" t="s">
        <v>487</v>
      </c>
      <c r="J14" s="417"/>
      <c r="K14" s="417"/>
      <c r="L14" s="417"/>
      <c r="M14" s="417"/>
      <c r="N14" s="417"/>
      <c r="O14" s="417"/>
      <c r="P14" s="412"/>
      <c r="Q14" s="412"/>
      <c r="R14" s="412"/>
      <c r="S14" s="413"/>
      <c r="T14" s="416"/>
      <c r="U14" s="417"/>
    </row>
    <row r="15" spans="1:21" s="143" customFormat="1" ht="15" x14ac:dyDescent="0.25">
      <c r="A15" s="431">
        <v>921</v>
      </c>
      <c r="B15" s="431">
        <v>92195</v>
      </c>
      <c r="C15" s="431">
        <v>4210</v>
      </c>
      <c r="D15" s="432"/>
      <c r="E15" s="433">
        <v>100</v>
      </c>
      <c r="F15" s="437"/>
      <c r="G15" s="429">
        <f t="shared" si="0"/>
        <v>0</v>
      </c>
      <c r="H15" s="438" t="s">
        <v>488</v>
      </c>
      <c r="J15" s="417"/>
      <c r="K15" s="417"/>
      <c r="L15" s="417"/>
      <c r="M15" s="417"/>
      <c r="N15" s="417"/>
      <c r="O15" s="417"/>
    </row>
    <row r="16" spans="1:21" s="143" customFormat="1" ht="15.75" x14ac:dyDescent="0.25">
      <c r="A16" s="431">
        <v>921</v>
      </c>
      <c r="B16" s="431">
        <v>92195</v>
      </c>
      <c r="C16" s="431">
        <v>4220</v>
      </c>
      <c r="D16" s="432"/>
      <c r="E16" s="433">
        <v>1100</v>
      </c>
      <c r="F16" s="437"/>
      <c r="G16" s="429">
        <f t="shared" si="0"/>
        <v>0</v>
      </c>
      <c r="H16" s="438" t="s">
        <v>488</v>
      </c>
      <c r="J16" s="413"/>
      <c r="K16" s="413"/>
      <c r="L16" s="413"/>
      <c r="M16" s="413"/>
      <c r="N16" s="414"/>
      <c r="O16" s="420"/>
    </row>
    <row r="17" spans="1:15" s="143" customFormat="1" ht="15.75" x14ac:dyDescent="0.25">
      <c r="A17" s="431">
        <v>926</v>
      </c>
      <c r="B17" s="431">
        <v>92695</v>
      </c>
      <c r="C17" s="431">
        <v>4210</v>
      </c>
      <c r="D17" s="432"/>
      <c r="E17" s="433">
        <v>1000</v>
      </c>
      <c r="F17" s="437"/>
      <c r="G17" s="429">
        <f t="shared" si="0"/>
        <v>0</v>
      </c>
      <c r="H17" s="438" t="s">
        <v>489</v>
      </c>
      <c r="J17" s="413"/>
      <c r="K17" s="413"/>
      <c r="L17" s="413"/>
      <c r="M17" s="413"/>
      <c r="N17" s="414"/>
      <c r="O17" s="420"/>
    </row>
    <row r="18" spans="1:15" s="143" customFormat="1" ht="22.5" x14ac:dyDescent="0.25">
      <c r="A18" s="427"/>
      <c r="B18" s="427"/>
      <c r="C18" s="427"/>
      <c r="D18" s="92" t="s">
        <v>9</v>
      </c>
      <c r="E18" s="428">
        <f>SUM(E19:E28)</f>
        <v>14799.42</v>
      </c>
      <c r="F18" s="428">
        <f>SUM(F19:F28)</f>
        <v>975.5</v>
      </c>
      <c r="G18" s="429">
        <f t="shared" si="0"/>
        <v>6.5914745307586384E-2</v>
      </c>
      <c r="H18" s="430"/>
      <c r="J18" s="417"/>
      <c r="K18" s="417"/>
      <c r="L18" s="417"/>
      <c r="M18" s="417"/>
      <c r="N18" s="417"/>
      <c r="O18" s="417"/>
    </row>
    <row r="19" spans="1:15" s="143" customFormat="1" ht="22.5" x14ac:dyDescent="0.25">
      <c r="A19" s="431">
        <v>600</v>
      </c>
      <c r="B19" s="431">
        <v>60095</v>
      </c>
      <c r="C19" s="431">
        <v>4270</v>
      </c>
      <c r="D19" s="432"/>
      <c r="E19" s="433">
        <v>2000</v>
      </c>
      <c r="F19" s="434"/>
      <c r="G19" s="429">
        <f t="shared" si="0"/>
        <v>0</v>
      </c>
      <c r="H19" s="435" t="s">
        <v>490</v>
      </c>
      <c r="J19" s="417"/>
      <c r="K19" s="417"/>
      <c r="L19" s="417"/>
      <c r="M19" s="417"/>
      <c r="N19" s="417"/>
      <c r="O19" s="417"/>
    </row>
    <row r="20" spans="1:15" s="143" customFormat="1" ht="15.75" x14ac:dyDescent="0.25">
      <c r="A20" s="439">
        <v>710</v>
      </c>
      <c r="B20" s="439">
        <v>71035</v>
      </c>
      <c r="C20" s="439">
        <v>4270</v>
      </c>
      <c r="D20" s="440"/>
      <c r="E20" s="441">
        <v>799.42</v>
      </c>
      <c r="F20" s="434"/>
      <c r="G20" s="429">
        <f t="shared" si="0"/>
        <v>0</v>
      </c>
      <c r="H20" s="435" t="s">
        <v>491</v>
      </c>
      <c r="J20" s="412"/>
      <c r="K20" s="412"/>
      <c r="L20" s="412"/>
      <c r="M20" s="413"/>
      <c r="N20" s="416"/>
      <c r="O20" s="415"/>
    </row>
    <row r="21" spans="1:15" s="143" customFormat="1" ht="15.75" x14ac:dyDescent="0.25">
      <c r="A21" s="439">
        <v>754</v>
      </c>
      <c r="B21" s="439">
        <v>75412</v>
      </c>
      <c r="C21" s="439">
        <v>4210</v>
      </c>
      <c r="D21" s="440"/>
      <c r="E21" s="441">
        <v>1000</v>
      </c>
      <c r="F21" s="434"/>
      <c r="G21" s="429">
        <f t="shared" si="0"/>
        <v>0</v>
      </c>
      <c r="H21" s="438" t="s">
        <v>492</v>
      </c>
      <c r="J21" s="412"/>
      <c r="K21" s="412"/>
      <c r="L21" s="412"/>
      <c r="M21" s="413"/>
      <c r="N21" s="416"/>
      <c r="O21" s="415"/>
    </row>
    <row r="22" spans="1:15" s="143" customFormat="1" ht="15.75" x14ac:dyDescent="0.25">
      <c r="A22" s="439">
        <v>900</v>
      </c>
      <c r="B22" s="439">
        <v>90004</v>
      </c>
      <c r="C22" s="439">
        <v>4210</v>
      </c>
      <c r="D22" s="440"/>
      <c r="E22" s="441">
        <v>1000</v>
      </c>
      <c r="F22" s="434">
        <v>975.5</v>
      </c>
      <c r="G22" s="429">
        <f t="shared" si="0"/>
        <v>0.97550000000000003</v>
      </c>
      <c r="H22" s="438" t="s">
        <v>486</v>
      </c>
      <c r="J22" s="412"/>
      <c r="K22" s="412"/>
      <c r="L22" s="412"/>
      <c r="M22" s="413"/>
      <c r="N22" s="416"/>
      <c r="O22" s="415"/>
    </row>
    <row r="23" spans="1:15" s="143" customFormat="1" ht="15.75" x14ac:dyDescent="0.25">
      <c r="A23" s="439">
        <v>921</v>
      </c>
      <c r="B23" s="439">
        <v>92109</v>
      </c>
      <c r="C23" s="439">
        <v>4210</v>
      </c>
      <c r="D23" s="440"/>
      <c r="E23" s="441">
        <v>1000</v>
      </c>
      <c r="F23" s="434"/>
      <c r="G23" s="429">
        <f t="shared" si="0"/>
        <v>0</v>
      </c>
      <c r="H23" s="438" t="s">
        <v>493</v>
      </c>
      <c r="J23" s="412"/>
      <c r="K23" s="412"/>
      <c r="L23" s="412"/>
      <c r="M23" s="413"/>
      <c r="N23" s="416"/>
      <c r="O23" s="415"/>
    </row>
    <row r="24" spans="1:15" s="143" customFormat="1" ht="15.75" x14ac:dyDescent="0.25">
      <c r="A24" s="439">
        <v>921</v>
      </c>
      <c r="B24" s="439">
        <v>92195</v>
      </c>
      <c r="C24" s="439">
        <v>4210</v>
      </c>
      <c r="D24" s="440"/>
      <c r="E24" s="441">
        <v>300</v>
      </c>
      <c r="F24" s="434"/>
      <c r="G24" s="429">
        <f t="shared" si="0"/>
        <v>0</v>
      </c>
      <c r="H24" s="438" t="s">
        <v>494</v>
      </c>
      <c r="J24" s="412"/>
      <c r="K24" s="412"/>
      <c r="L24" s="412"/>
      <c r="M24" s="413"/>
      <c r="N24" s="416"/>
      <c r="O24" s="415"/>
    </row>
    <row r="25" spans="1:15" s="143" customFormat="1" ht="15.75" x14ac:dyDescent="0.25">
      <c r="A25" s="439">
        <v>921</v>
      </c>
      <c r="B25" s="439">
        <v>92195</v>
      </c>
      <c r="C25" s="439">
        <v>4220</v>
      </c>
      <c r="D25" s="440"/>
      <c r="E25" s="441">
        <v>400</v>
      </c>
      <c r="F25" s="434"/>
      <c r="G25" s="429">
        <f t="shared" si="0"/>
        <v>0</v>
      </c>
      <c r="H25" s="438" t="s">
        <v>494</v>
      </c>
      <c r="J25" s="412"/>
      <c r="K25" s="412"/>
      <c r="L25" s="412"/>
      <c r="M25" s="413"/>
      <c r="N25" s="416"/>
      <c r="O25" s="415"/>
    </row>
    <row r="26" spans="1:15" s="143" customFormat="1" ht="15.75" x14ac:dyDescent="0.25">
      <c r="A26" s="439">
        <v>921</v>
      </c>
      <c r="B26" s="439">
        <v>92195</v>
      </c>
      <c r="C26" s="439">
        <v>4270</v>
      </c>
      <c r="D26" s="440"/>
      <c r="E26" s="441">
        <v>3000</v>
      </c>
      <c r="F26" s="434"/>
      <c r="G26" s="429">
        <f t="shared" si="0"/>
        <v>0</v>
      </c>
      <c r="H26" s="438" t="s">
        <v>495</v>
      </c>
      <c r="J26" s="412"/>
      <c r="K26" s="412"/>
      <c r="L26" s="412"/>
      <c r="M26" s="413"/>
      <c r="N26" s="416"/>
      <c r="O26" s="415"/>
    </row>
    <row r="27" spans="1:15" s="143" customFormat="1" ht="15.75" x14ac:dyDescent="0.25">
      <c r="A27" s="439">
        <v>921</v>
      </c>
      <c r="B27" s="439">
        <v>92195</v>
      </c>
      <c r="C27" s="439">
        <v>4300</v>
      </c>
      <c r="D27" s="440"/>
      <c r="E27" s="441">
        <v>300</v>
      </c>
      <c r="F27" s="434"/>
      <c r="G27" s="429">
        <f t="shared" si="0"/>
        <v>0</v>
      </c>
      <c r="H27" s="438" t="s">
        <v>494</v>
      </c>
      <c r="J27" s="412"/>
      <c r="K27" s="412"/>
      <c r="L27" s="412"/>
      <c r="M27" s="413"/>
      <c r="N27" s="416"/>
      <c r="O27" s="415"/>
    </row>
    <row r="28" spans="1:15" s="143" customFormat="1" ht="22.5" x14ac:dyDescent="0.25">
      <c r="A28" s="439">
        <v>926</v>
      </c>
      <c r="B28" s="439">
        <v>92605</v>
      </c>
      <c r="C28" s="439">
        <v>4300</v>
      </c>
      <c r="D28" s="440"/>
      <c r="E28" s="441">
        <v>5000</v>
      </c>
      <c r="F28" s="437"/>
      <c r="G28" s="429">
        <f t="shared" si="0"/>
        <v>0</v>
      </c>
      <c r="H28" s="438" t="s">
        <v>496</v>
      </c>
      <c r="J28" s="417"/>
      <c r="K28" s="417"/>
      <c r="L28" s="417"/>
      <c r="M28" s="417"/>
      <c r="N28" s="417"/>
      <c r="O28" s="417"/>
    </row>
    <row r="29" spans="1:15" s="143" customFormat="1" ht="22.5" x14ac:dyDescent="0.25">
      <c r="A29" s="427"/>
      <c r="B29" s="427"/>
      <c r="C29" s="427"/>
      <c r="D29" s="92" t="s">
        <v>10</v>
      </c>
      <c r="E29" s="428">
        <f>SUM(E30:E36)</f>
        <v>19436.84</v>
      </c>
      <c r="F29" s="428">
        <f>SUM(F30:F36)</f>
        <v>1005.6300000000001</v>
      </c>
      <c r="G29" s="429">
        <f t="shared" si="0"/>
        <v>5.1738348414660004E-2</v>
      </c>
      <c r="H29" s="430"/>
      <c r="J29" s="412"/>
      <c r="K29" s="412"/>
      <c r="L29" s="412"/>
      <c r="M29" s="413"/>
      <c r="N29" s="414"/>
      <c r="O29" s="415"/>
    </row>
    <row r="30" spans="1:15" s="143" customFormat="1" ht="22.5" x14ac:dyDescent="0.25">
      <c r="A30" s="439">
        <v>600</v>
      </c>
      <c r="B30" s="439">
        <v>60016</v>
      </c>
      <c r="C30" s="439">
        <v>4210</v>
      </c>
      <c r="D30" s="440"/>
      <c r="E30" s="441">
        <v>8036.84</v>
      </c>
      <c r="F30" s="437"/>
      <c r="G30" s="429">
        <f t="shared" si="0"/>
        <v>0</v>
      </c>
      <c r="H30" s="438" t="s">
        <v>497</v>
      </c>
      <c r="J30" s="417"/>
      <c r="K30" s="417"/>
      <c r="L30" s="417"/>
      <c r="M30" s="417"/>
      <c r="N30" s="417"/>
      <c r="O30" s="417"/>
    </row>
    <row r="31" spans="1:15" s="143" customFormat="1" ht="22.5" x14ac:dyDescent="0.25">
      <c r="A31" s="439">
        <v>600</v>
      </c>
      <c r="B31" s="439">
        <v>60016</v>
      </c>
      <c r="C31" s="439">
        <v>4300</v>
      </c>
      <c r="D31" s="440"/>
      <c r="E31" s="441">
        <v>2000</v>
      </c>
      <c r="F31" s="437"/>
      <c r="G31" s="429">
        <f t="shared" si="0"/>
        <v>0</v>
      </c>
      <c r="H31" s="438" t="s">
        <v>497</v>
      </c>
      <c r="J31" s="412"/>
      <c r="K31" s="412"/>
      <c r="L31" s="412"/>
      <c r="M31" s="413"/>
      <c r="N31" s="416"/>
      <c r="O31" s="415"/>
    </row>
    <row r="32" spans="1:15" s="143" customFormat="1" ht="15.75" x14ac:dyDescent="0.25">
      <c r="A32" s="439">
        <v>754</v>
      </c>
      <c r="B32" s="439">
        <v>75412</v>
      </c>
      <c r="C32" s="439">
        <v>4210</v>
      </c>
      <c r="D32" s="440"/>
      <c r="E32" s="441">
        <v>500</v>
      </c>
      <c r="F32" s="437"/>
      <c r="G32" s="429">
        <f t="shared" si="0"/>
        <v>0</v>
      </c>
      <c r="H32" s="435" t="s">
        <v>498</v>
      </c>
      <c r="J32" s="412"/>
      <c r="K32" s="412"/>
      <c r="L32" s="412"/>
      <c r="M32" s="413"/>
      <c r="N32" s="416"/>
      <c r="O32" s="415"/>
    </row>
    <row r="33" spans="1:15" s="143" customFormat="1" ht="15.75" x14ac:dyDescent="0.25">
      <c r="A33" s="431">
        <v>900</v>
      </c>
      <c r="B33" s="431">
        <v>90004</v>
      </c>
      <c r="C33" s="431">
        <v>4210</v>
      </c>
      <c r="D33" s="440"/>
      <c r="E33" s="441">
        <v>4400</v>
      </c>
      <c r="F33" s="437">
        <v>705.82</v>
      </c>
      <c r="G33" s="429">
        <f t="shared" si="0"/>
        <v>0.16041363636363637</v>
      </c>
      <c r="H33" s="438" t="s">
        <v>486</v>
      </c>
      <c r="J33" s="412"/>
      <c r="K33" s="412"/>
      <c r="L33" s="412"/>
      <c r="M33" s="413"/>
      <c r="N33" s="416"/>
      <c r="O33" s="415"/>
    </row>
    <row r="34" spans="1:15" s="143" customFormat="1" ht="15.75" x14ac:dyDescent="0.25">
      <c r="A34" s="431">
        <v>900</v>
      </c>
      <c r="B34" s="431">
        <v>90004</v>
      </c>
      <c r="C34" s="431">
        <v>4300</v>
      </c>
      <c r="D34" s="440"/>
      <c r="E34" s="441">
        <v>1500</v>
      </c>
      <c r="F34" s="437">
        <v>299.81</v>
      </c>
      <c r="G34" s="429">
        <f t="shared" si="0"/>
        <v>0.19987333333333335</v>
      </c>
      <c r="H34" s="438" t="s">
        <v>486</v>
      </c>
      <c r="J34" s="412"/>
      <c r="K34" s="412"/>
      <c r="L34" s="412"/>
      <c r="M34" s="413"/>
      <c r="N34" s="416"/>
      <c r="O34" s="415"/>
    </row>
    <row r="35" spans="1:15" s="143" customFormat="1" ht="22.5" x14ac:dyDescent="0.25">
      <c r="A35" s="439">
        <v>921</v>
      </c>
      <c r="B35" s="439">
        <v>92195</v>
      </c>
      <c r="C35" s="439">
        <v>4210</v>
      </c>
      <c r="D35" s="440"/>
      <c r="E35" s="441">
        <v>1000</v>
      </c>
      <c r="F35" s="437"/>
      <c r="G35" s="429">
        <f t="shared" si="0"/>
        <v>0</v>
      </c>
      <c r="H35" s="438" t="s">
        <v>499</v>
      </c>
      <c r="J35" s="412"/>
      <c r="K35" s="412"/>
      <c r="L35" s="412"/>
      <c r="M35" s="413"/>
      <c r="N35" s="416"/>
      <c r="O35" s="415"/>
    </row>
    <row r="36" spans="1:15" s="143" customFormat="1" ht="22.5" x14ac:dyDescent="0.25">
      <c r="A36" s="439">
        <v>921</v>
      </c>
      <c r="B36" s="439">
        <v>92195</v>
      </c>
      <c r="C36" s="439">
        <v>4300</v>
      </c>
      <c r="D36" s="440"/>
      <c r="E36" s="441">
        <v>2000</v>
      </c>
      <c r="F36" s="437"/>
      <c r="G36" s="429">
        <f t="shared" si="0"/>
        <v>0</v>
      </c>
      <c r="H36" s="438" t="s">
        <v>499</v>
      </c>
      <c r="J36" s="412"/>
      <c r="K36" s="412"/>
      <c r="L36" s="412"/>
      <c r="M36" s="413"/>
      <c r="N36" s="416"/>
      <c r="O36" s="415"/>
    </row>
    <row r="37" spans="1:15" s="143" customFormat="1" ht="22.5" x14ac:dyDescent="0.25">
      <c r="A37" s="427"/>
      <c r="B37" s="427"/>
      <c r="C37" s="427"/>
      <c r="D37" s="92" t="s">
        <v>11</v>
      </c>
      <c r="E37" s="428">
        <f>SUM(E38:E42)</f>
        <v>10686.23</v>
      </c>
      <c r="F37" s="428">
        <f>SUM(F38:F42)</f>
        <v>2299.37</v>
      </c>
      <c r="G37" s="429">
        <f t="shared" si="0"/>
        <v>0.21517129988779954</v>
      </c>
      <c r="H37" s="430"/>
      <c r="J37" s="417"/>
      <c r="K37" s="417"/>
      <c r="L37" s="417"/>
      <c r="M37" s="417"/>
      <c r="N37" s="417"/>
      <c r="O37" s="417"/>
    </row>
    <row r="38" spans="1:15" s="143" customFormat="1" ht="15" x14ac:dyDescent="0.25">
      <c r="A38" s="439">
        <v>900</v>
      </c>
      <c r="B38" s="439">
        <v>90004</v>
      </c>
      <c r="C38" s="439">
        <v>4210</v>
      </c>
      <c r="D38" s="439"/>
      <c r="E38" s="441">
        <v>500</v>
      </c>
      <c r="F38" s="437">
        <v>199.68</v>
      </c>
      <c r="G38" s="429">
        <f t="shared" si="0"/>
        <v>0.39935999999999999</v>
      </c>
      <c r="H38" s="438" t="s">
        <v>500</v>
      </c>
      <c r="J38" s="417"/>
      <c r="K38" s="417"/>
      <c r="L38" s="417"/>
      <c r="M38" s="417"/>
      <c r="N38" s="417"/>
      <c r="O38" s="417"/>
    </row>
    <row r="39" spans="1:15" s="143" customFormat="1" ht="15.75" x14ac:dyDescent="0.25">
      <c r="A39" s="439">
        <v>900</v>
      </c>
      <c r="B39" s="439">
        <v>90015</v>
      </c>
      <c r="C39" s="439">
        <v>4210</v>
      </c>
      <c r="D39" s="439"/>
      <c r="E39" s="441">
        <v>1500</v>
      </c>
      <c r="F39" s="437">
        <v>1500</v>
      </c>
      <c r="G39" s="429">
        <f t="shared" si="0"/>
        <v>1</v>
      </c>
      <c r="H39" s="438" t="s">
        <v>448</v>
      </c>
      <c r="J39" s="412"/>
      <c r="K39" s="412"/>
      <c r="L39" s="412"/>
      <c r="M39" s="413"/>
      <c r="N39" s="414"/>
      <c r="O39" s="415"/>
    </row>
    <row r="40" spans="1:15" s="143" customFormat="1" ht="15.75" x14ac:dyDescent="0.25">
      <c r="A40" s="439">
        <v>921</v>
      </c>
      <c r="B40" s="439">
        <v>92195</v>
      </c>
      <c r="C40" s="439">
        <v>4210</v>
      </c>
      <c r="D40" s="439"/>
      <c r="E40" s="441">
        <v>600</v>
      </c>
      <c r="F40" s="437">
        <v>599.69000000000005</v>
      </c>
      <c r="G40" s="429">
        <f t="shared" si="0"/>
        <v>0.99948333333333339</v>
      </c>
      <c r="H40" s="438" t="s">
        <v>488</v>
      </c>
      <c r="J40" s="412"/>
      <c r="K40" s="412"/>
      <c r="L40" s="412"/>
      <c r="M40" s="413"/>
      <c r="N40" s="414"/>
      <c r="O40" s="415"/>
    </row>
    <row r="41" spans="1:15" s="143" customFormat="1" ht="15" x14ac:dyDescent="0.25">
      <c r="A41" s="439">
        <v>921</v>
      </c>
      <c r="B41" s="439">
        <v>92195</v>
      </c>
      <c r="C41" s="439">
        <v>4220</v>
      </c>
      <c r="D41" s="439"/>
      <c r="E41" s="441">
        <v>600</v>
      </c>
      <c r="F41" s="437"/>
      <c r="G41" s="429">
        <f t="shared" si="0"/>
        <v>0</v>
      </c>
      <c r="H41" s="438" t="s">
        <v>488</v>
      </c>
      <c r="J41" s="417"/>
      <c r="K41" s="417"/>
      <c r="L41" s="417"/>
      <c r="M41" s="417"/>
      <c r="N41" s="417"/>
      <c r="O41" s="417"/>
    </row>
    <row r="42" spans="1:15" s="143" customFormat="1" ht="15" x14ac:dyDescent="0.25">
      <c r="A42" s="439">
        <v>926</v>
      </c>
      <c r="B42" s="439">
        <v>92605</v>
      </c>
      <c r="C42" s="439">
        <v>4210</v>
      </c>
      <c r="D42" s="439"/>
      <c r="E42" s="441">
        <v>7486.23</v>
      </c>
      <c r="F42" s="442"/>
      <c r="G42" s="429">
        <f t="shared" si="0"/>
        <v>0</v>
      </c>
      <c r="H42" s="438" t="s">
        <v>501</v>
      </c>
      <c r="J42" s="417"/>
      <c r="K42" s="417"/>
      <c r="L42" s="417"/>
      <c r="M42" s="417"/>
      <c r="N42" s="417"/>
      <c r="O42" s="417"/>
    </row>
    <row r="43" spans="1:15" s="143" customFormat="1" ht="22.5" x14ac:dyDescent="0.25">
      <c r="A43" s="427"/>
      <c r="B43" s="427"/>
      <c r="C43" s="427"/>
      <c r="D43" s="92" t="s">
        <v>13</v>
      </c>
      <c r="E43" s="428">
        <f>SUM(E44:E48)</f>
        <v>21090.18</v>
      </c>
      <c r="F43" s="428">
        <f>SUM(F44:F48)</f>
        <v>0</v>
      </c>
      <c r="G43" s="429">
        <f>F43/E43</f>
        <v>0</v>
      </c>
      <c r="H43" s="430"/>
      <c r="J43" s="417"/>
      <c r="K43" s="417"/>
      <c r="L43" s="417"/>
      <c r="M43" s="417"/>
      <c r="N43" s="417"/>
      <c r="O43" s="417"/>
    </row>
    <row r="44" spans="1:15" s="143" customFormat="1" ht="15" x14ac:dyDescent="0.25">
      <c r="A44" s="439">
        <v>600</v>
      </c>
      <c r="B44" s="439">
        <v>60016</v>
      </c>
      <c r="C44" s="439">
        <v>4210</v>
      </c>
      <c r="D44" s="439"/>
      <c r="E44" s="441">
        <v>16890.18</v>
      </c>
      <c r="F44" s="437"/>
      <c r="G44" s="429" t="e">
        <f>F44/#REF!</f>
        <v>#REF!</v>
      </c>
      <c r="H44" s="438" t="s">
        <v>502</v>
      </c>
      <c r="J44" s="417"/>
      <c r="K44" s="417"/>
      <c r="L44" s="417"/>
      <c r="M44" s="417"/>
      <c r="N44" s="417"/>
      <c r="O44" s="417"/>
    </row>
    <row r="45" spans="1:15" s="143" customFormat="1" ht="15" x14ac:dyDescent="0.25">
      <c r="A45" s="431">
        <v>900</v>
      </c>
      <c r="B45" s="431">
        <v>90004</v>
      </c>
      <c r="C45" s="431">
        <v>4170</v>
      </c>
      <c r="D45" s="432"/>
      <c r="E45" s="433">
        <v>1500</v>
      </c>
      <c r="F45" s="443"/>
      <c r="G45" s="429" t="e">
        <f>F45/#REF!</f>
        <v>#REF!</v>
      </c>
      <c r="H45" s="438" t="s">
        <v>486</v>
      </c>
      <c r="J45" s="417"/>
      <c r="K45" s="417"/>
      <c r="L45" s="417"/>
      <c r="M45" s="417"/>
      <c r="N45" s="417"/>
      <c r="O45" s="417"/>
    </row>
    <row r="46" spans="1:15" s="143" customFormat="1" ht="15" x14ac:dyDescent="0.25">
      <c r="A46" s="431">
        <v>900</v>
      </c>
      <c r="B46" s="431">
        <v>90004</v>
      </c>
      <c r="C46" s="431">
        <v>4210</v>
      </c>
      <c r="D46" s="432"/>
      <c r="E46" s="433">
        <v>500</v>
      </c>
      <c r="F46" s="437"/>
      <c r="G46" s="429" t="e">
        <f>F46/#REF!</f>
        <v>#REF!</v>
      </c>
      <c r="H46" s="438" t="s">
        <v>486</v>
      </c>
      <c r="J46" s="417"/>
      <c r="K46" s="417"/>
      <c r="L46" s="417"/>
      <c r="M46" s="417"/>
      <c r="N46" s="417"/>
      <c r="O46" s="417"/>
    </row>
    <row r="47" spans="1:15" s="143" customFormat="1" ht="15" x14ac:dyDescent="0.25">
      <c r="A47" s="439">
        <v>921</v>
      </c>
      <c r="B47" s="439">
        <v>92195</v>
      </c>
      <c r="C47" s="439">
        <v>4210</v>
      </c>
      <c r="D47" s="439"/>
      <c r="E47" s="441">
        <v>100</v>
      </c>
      <c r="F47" s="437"/>
      <c r="G47" s="429" t="e">
        <f>F47/#REF!</f>
        <v>#REF!</v>
      </c>
      <c r="H47" s="438" t="s">
        <v>488</v>
      </c>
      <c r="J47" s="417"/>
      <c r="K47" s="417"/>
      <c r="L47" s="417"/>
      <c r="M47" s="417"/>
      <c r="N47" s="417"/>
      <c r="O47" s="417"/>
    </row>
    <row r="48" spans="1:15" s="143" customFormat="1" ht="15" x14ac:dyDescent="0.25">
      <c r="A48" s="439">
        <v>921</v>
      </c>
      <c r="B48" s="439">
        <v>92195</v>
      </c>
      <c r="C48" s="439">
        <v>4220</v>
      </c>
      <c r="D48" s="439"/>
      <c r="E48" s="441">
        <v>2100</v>
      </c>
      <c r="F48" s="437"/>
      <c r="G48" s="429" t="e">
        <f>F48/#REF!</f>
        <v>#REF!</v>
      </c>
      <c r="H48" s="438" t="s">
        <v>488</v>
      </c>
      <c r="J48" s="417"/>
      <c r="K48" s="417"/>
      <c r="L48" s="417"/>
      <c r="M48" s="417"/>
      <c r="N48" s="417"/>
      <c r="O48" s="417"/>
    </row>
    <row r="49" spans="1:15" s="143" customFormat="1" ht="33.75" x14ac:dyDescent="0.25">
      <c r="A49" s="427"/>
      <c r="B49" s="427"/>
      <c r="C49" s="427"/>
      <c r="D49" s="92" t="s">
        <v>12</v>
      </c>
      <c r="E49" s="428">
        <f>SUM(E50:E53)</f>
        <v>20001.400000000001</v>
      </c>
      <c r="F49" s="428">
        <f>SUM(F50:F53)</f>
        <v>0</v>
      </c>
      <c r="G49" s="429">
        <f t="shared" si="0"/>
        <v>0</v>
      </c>
      <c r="H49" s="430"/>
      <c r="J49" s="417"/>
      <c r="K49" s="417"/>
      <c r="L49" s="417"/>
      <c r="M49" s="417"/>
      <c r="N49" s="417"/>
      <c r="O49" s="417"/>
    </row>
    <row r="50" spans="1:15" s="143" customFormat="1" ht="15" x14ac:dyDescent="0.25">
      <c r="A50" s="431">
        <v>900</v>
      </c>
      <c r="B50" s="431">
        <v>90004</v>
      </c>
      <c r="C50" s="431">
        <v>4170</v>
      </c>
      <c r="D50" s="432"/>
      <c r="E50" s="433">
        <v>2500</v>
      </c>
      <c r="F50" s="437"/>
      <c r="G50" s="429">
        <f t="shared" si="0"/>
        <v>0</v>
      </c>
      <c r="H50" s="438" t="s">
        <v>486</v>
      </c>
      <c r="J50" s="417"/>
      <c r="K50" s="417"/>
      <c r="L50" s="417"/>
      <c r="M50" s="417"/>
      <c r="N50" s="417"/>
      <c r="O50" s="417"/>
    </row>
    <row r="51" spans="1:15" s="143" customFormat="1" ht="22.5" x14ac:dyDescent="0.25">
      <c r="A51" s="439">
        <v>921</v>
      </c>
      <c r="B51" s="439">
        <v>92195</v>
      </c>
      <c r="C51" s="439">
        <v>4210</v>
      </c>
      <c r="D51" s="439"/>
      <c r="E51" s="441">
        <v>500</v>
      </c>
      <c r="F51" s="437"/>
      <c r="G51" s="429">
        <f t="shared" si="0"/>
        <v>0</v>
      </c>
      <c r="H51" s="438" t="s">
        <v>503</v>
      </c>
      <c r="J51" s="417"/>
      <c r="K51" s="417"/>
      <c r="L51" s="417"/>
      <c r="M51" s="417"/>
      <c r="N51" s="417"/>
      <c r="O51" s="417"/>
    </row>
    <row r="52" spans="1:15" s="143" customFormat="1" ht="22.5" x14ac:dyDescent="0.25">
      <c r="A52" s="439">
        <v>921</v>
      </c>
      <c r="B52" s="439">
        <v>92195</v>
      </c>
      <c r="C52" s="439">
        <v>4220</v>
      </c>
      <c r="D52" s="439"/>
      <c r="E52" s="441">
        <v>1500</v>
      </c>
      <c r="F52" s="437"/>
      <c r="G52" s="429">
        <f t="shared" si="0"/>
        <v>0</v>
      </c>
      <c r="H52" s="438" t="s">
        <v>503</v>
      </c>
      <c r="J52" s="417"/>
      <c r="K52" s="417"/>
      <c r="L52" s="417"/>
      <c r="M52" s="417"/>
      <c r="N52" s="417"/>
      <c r="O52" s="417"/>
    </row>
    <row r="53" spans="1:15" s="143" customFormat="1" ht="15" x14ac:dyDescent="0.25">
      <c r="A53" s="439">
        <v>926</v>
      </c>
      <c r="B53" s="439">
        <v>92695</v>
      </c>
      <c r="C53" s="439">
        <v>6050</v>
      </c>
      <c r="D53" s="439"/>
      <c r="E53" s="441">
        <v>15501.4</v>
      </c>
      <c r="F53" s="437"/>
      <c r="G53" s="429">
        <f t="shared" si="0"/>
        <v>0</v>
      </c>
      <c r="H53" s="438" t="s">
        <v>447</v>
      </c>
      <c r="J53" s="417"/>
      <c r="K53" s="417"/>
      <c r="L53" s="417"/>
      <c r="M53" s="417"/>
      <c r="N53" s="417"/>
      <c r="O53" s="417"/>
    </row>
    <row r="54" spans="1:15" s="143" customFormat="1" ht="22.5" x14ac:dyDescent="0.25">
      <c r="A54" s="444"/>
      <c r="B54" s="444"/>
      <c r="C54" s="444"/>
      <c r="D54" s="445" t="s">
        <v>14</v>
      </c>
      <c r="E54" s="446">
        <f>SUM(E55:E60)</f>
        <v>11815.34</v>
      </c>
      <c r="F54" s="446">
        <f>SUM(F55:F60)</f>
        <v>508.09</v>
      </c>
      <c r="G54" s="429">
        <f t="shared" si="0"/>
        <v>4.3002571233667415E-2</v>
      </c>
      <c r="H54" s="447"/>
      <c r="J54" s="417"/>
      <c r="K54" s="417"/>
      <c r="L54" s="417"/>
      <c r="M54" s="417"/>
      <c r="N54" s="417"/>
      <c r="O54" s="417"/>
    </row>
    <row r="55" spans="1:15" s="143" customFormat="1" ht="15" x14ac:dyDescent="0.25">
      <c r="A55" s="448">
        <v>900</v>
      </c>
      <c r="B55" s="448">
        <v>90004</v>
      </c>
      <c r="C55" s="448">
        <v>4110</v>
      </c>
      <c r="D55" s="449"/>
      <c r="E55" s="450">
        <v>438.09</v>
      </c>
      <c r="F55" s="450">
        <v>0</v>
      </c>
      <c r="G55" s="429">
        <f t="shared" si="0"/>
        <v>0</v>
      </c>
      <c r="H55" s="438" t="s">
        <v>486</v>
      </c>
      <c r="I55" s="419"/>
      <c r="J55" s="417"/>
      <c r="K55" s="417"/>
      <c r="L55" s="417"/>
      <c r="M55" s="417"/>
      <c r="N55" s="417"/>
      <c r="O55" s="417"/>
    </row>
    <row r="56" spans="1:15" s="298" customFormat="1" ht="15" x14ac:dyDescent="0.25">
      <c r="A56" s="431">
        <v>900</v>
      </c>
      <c r="B56" s="431">
        <v>90004</v>
      </c>
      <c r="C56" s="431">
        <v>4170</v>
      </c>
      <c r="D56" s="431"/>
      <c r="E56" s="433">
        <v>2561.91</v>
      </c>
      <c r="F56" s="450"/>
      <c r="G56" s="429">
        <f t="shared" si="0"/>
        <v>0</v>
      </c>
      <c r="H56" s="438" t="s">
        <v>486</v>
      </c>
      <c r="J56" s="418"/>
      <c r="K56" s="418"/>
      <c r="L56" s="418"/>
      <c r="M56" s="418"/>
      <c r="N56" s="418"/>
      <c r="O56" s="418"/>
    </row>
    <row r="57" spans="1:15" s="143" customFormat="1" ht="15.75" x14ac:dyDescent="0.25">
      <c r="A57" s="431">
        <v>900</v>
      </c>
      <c r="B57" s="431">
        <v>90004</v>
      </c>
      <c r="C57" s="431">
        <v>4210</v>
      </c>
      <c r="D57" s="432"/>
      <c r="E57" s="433">
        <v>815.34</v>
      </c>
      <c r="F57" s="437">
        <v>508.09</v>
      </c>
      <c r="G57" s="429">
        <f t="shared" si="0"/>
        <v>0.6231633428998945</v>
      </c>
      <c r="H57" s="438" t="s">
        <v>486</v>
      </c>
      <c r="J57" s="412"/>
      <c r="K57" s="412"/>
      <c r="L57" s="412"/>
      <c r="M57" s="413"/>
      <c r="N57" s="414"/>
      <c r="O57" s="415"/>
    </row>
    <row r="58" spans="1:15" s="143" customFormat="1" ht="15" x14ac:dyDescent="0.25">
      <c r="A58" s="439">
        <v>921</v>
      </c>
      <c r="B58" s="439">
        <v>92195</v>
      </c>
      <c r="C58" s="439">
        <v>4210</v>
      </c>
      <c r="D58" s="439"/>
      <c r="E58" s="441">
        <v>500</v>
      </c>
      <c r="F58" s="437"/>
      <c r="G58" s="429">
        <f t="shared" si="0"/>
        <v>0</v>
      </c>
      <c r="H58" s="438" t="s">
        <v>488</v>
      </c>
      <c r="J58" s="417"/>
      <c r="K58" s="417"/>
      <c r="L58" s="417"/>
      <c r="M58" s="417"/>
      <c r="N58" s="417"/>
      <c r="O58" s="417"/>
    </row>
    <row r="59" spans="1:15" s="143" customFormat="1" ht="15" x14ac:dyDescent="0.25">
      <c r="A59" s="439">
        <v>921</v>
      </c>
      <c r="B59" s="439">
        <v>92195</v>
      </c>
      <c r="C59" s="439">
        <v>4220</v>
      </c>
      <c r="D59" s="439"/>
      <c r="E59" s="441">
        <v>500</v>
      </c>
      <c r="F59" s="437"/>
      <c r="G59" s="429">
        <f t="shared" si="0"/>
        <v>0</v>
      </c>
      <c r="H59" s="438" t="s">
        <v>488</v>
      </c>
      <c r="J59" s="417"/>
      <c r="K59" s="417"/>
      <c r="L59" s="417"/>
      <c r="M59" s="417"/>
      <c r="N59" s="417"/>
      <c r="O59" s="417"/>
    </row>
    <row r="60" spans="1:15" s="143" customFormat="1" ht="22.5" x14ac:dyDescent="0.25">
      <c r="A60" s="439">
        <v>926</v>
      </c>
      <c r="B60" s="439">
        <v>92695</v>
      </c>
      <c r="C60" s="439">
        <v>6060</v>
      </c>
      <c r="D60" s="439"/>
      <c r="E60" s="441">
        <v>7000</v>
      </c>
      <c r="F60" s="437"/>
      <c r="G60" s="429">
        <f t="shared" si="0"/>
        <v>0</v>
      </c>
      <c r="H60" s="438" t="s">
        <v>504</v>
      </c>
      <c r="J60" s="417"/>
      <c r="K60" s="417"/>
      <c r="L60" s="417"/>
      <c r="M60" s="417"/>
      <c r="N60" s="417"/>
      <c r="O60" s="417"/>
    </row>
    <row r="61" spans="1:15" s="143" customFormat="1" ht="22.5" x14ac:dyDescent="0.25">
      <c r="A61" s="427"/>
      <c r="B61" s="427"/>
      <c r="C61" s="427"/>
      <c r="D61" s="92" t="s">
        <v>15</v>
      </c>
      <c r="E61" s="451">
        <f>SUM(E62:E68)</f>
        <v>17541.55</v>
      </c>
      <c r="F61" s="451">
        <f>SUM(F62:F68)</f>
        <v>149.6</v>
      </c>
      <c r="G61" s="429">
        <f t="shared" si="0"/>
        <v>8.5283227536905228E-3</v>
      </c>
      <c r="H61" s="430"/>
      <c r="J61" s="412"/>
      <c r="K61" s="412"/>
      <c r="L61" s="412"/>
      <c r="M61" s="413"/>
      <c r="N61" s="414"/>
      <c r="O61" s="415"/>
    </row>
    <row r="62" spans="1:15" s="143" customFormat="1" ht="15" x14ac:dyDescent="0.25">
      <c r="A62" s="431">
        <v>900</v>
      </c>
      <c r="B62" s="431">
        <v>90004</v>
      </c>
      <c r="C62" s="431">
        <v>4210</v>
      </c>
      <c r="D62" s="432"/>
      <c r="E62" s="433">
        <v>500</v>
      </c>
      <c r="F62" s="437">
        <v>149.6</v>
      </c>
      <c r="G62" s="429">
        <f t="shared" si="0"/>
        <v>0.29919999999999997</v>
      </c>
      <c r="H62" s="438" t="s">
        <v>486</v>
      </c>
      <c r="J62" s="417"/>
      <c r="K62" s="417"/>
      <c r="L62" s="417"/>
      <c r="M62" s="417"/>
      <c r="N62" s="417"/>
      <c r="O62" s="417"/>
    </row>
    <row r="63" spans="1:15" s="143" customFormat="1" ht="15.75" x14ac:dyDescent="0.25">
      <c r="A63" s="439">
        <v>900</v>
      </c>
      <c r="B63" s="439">
        <v>90004</v>
      </c>
      <c r="C63" s="439">
        <v>4300</v>
      </c>
      <c r="D63" s="439"/>
      <c r="E63" s="441">
        <v>500</v>
      </c>
      <c r="F63" s="437"/>
      <c r="G63" s="429">
        <f t="shared" si="0"/>
        <v>0</v>
      </c>
      <c r="H63" s="438" t="s">
        <v>486</v>
      </c>
      <c r="J63" s="412"/>
      <c r="K63" s="412"/>
      <c r="L63" s="412"/>
      <c r="M63" s="413"/>
      <c r="N63" s="416"/>
      <c r="O63" s="415"/>
    </row>
    <row r="64" spans="1:15" s="143" customFormat="1" ht="22.5" x14ac:dyDescent="0.25">
      <c r="A64" s="439">
        <v>921</v>
      </c>
      <c r="B64" s="439">
        <v>92195</v>
      </c>
      <c r="C64" s="439">
        <v>4210</v>
      </c>
      <c r="D64" s="439"/>
      <c r="E64" s="441">
        <v>2400</v>
      </c>
      <c r="F64" s="437"/>
      <c r="G64" s="429">
        <f t="shared" si="0"/>
        <v>0</v>
      </c>
      <c r="H64" s="438" t="s">
        <v>499</v>
      </c>
      <c r="J64" s="412"/>
      <c r="K64" s="412"/>
      <c r="L64" s="412"/>
      <c r="M64" s="413"/>
      <c r="N64" s="416"/>
      <c r="O64" s="415"/>
    </row>
    <row r="65" spans="1:15" s="143" customFormat="1" ht="22.5" x14ac:dyDescent="0.25">
      <c r="A65" s="439">
        <v>921</v>
      </c>
      <c r="B65" s="439">
        <v>92195</v>
      </c>
      <c r="C65" s="439">
        <v>4220</v>
      </c>
      <c r="D65" s="439"/>
      <c r="E65" s="441">
        <v>1000</v>
      </c>
      <c r="F65" s="437"/>
      <c r="G65" s="429">
        <f t="shared" si="0"/>
        <v>0</v>
      </c>
      <c r="H65" s="438" t="s">
        <v>499</v>
      </c>
      <c r="J65" s="412"/>
      <c r="K65" s="412"/>
      <c r="L65" s="412"/>
      <c r="M65" s="413"/>
      <c r="N65" s="416"/>
      <c r="O65" s="415"/>
    </row>
    <row r="66" spans="1:15" s="143" customFormat="1" ht="22.5" x14ac:dyDescent="0.25">
      <c r="A66" s="439">
        <v>926</v>
      </c>
      <c r="B66" s="439">
        <v>92695</v>
      </c>
      <c r="C66" s="439">
        <v>4210</v>
      </c>
      <c r="D66" s="439"/>
      <c r="E66" s="441">
        <v>341.55</v>
      </c>
      <c r="F66" s="437"/>
      <c r="G66" s="429">
        <f t="shared" si="0"/>
        <v>0</v>
      </c>
      <c r="H66" s="438" t="s">
        <v>505</v>
      </c>
      <c r="J66" s="412"/>
      <c r="K66" s="412"/>
      <c r="L66" s="412"/>
      <c r="M66" s="413"/>
      <c r="N66" s="416"/>
      <c r="O66" s="415"/>
    </row>
    <row r="67" spans="1:15" s="143" customFormat="1" ht="22.5" x14ac:dyDescent="0.25">
      <c r="A67" s="439">
        <v>926</v>
      </c>
      <c r="B67" s="439">
        <v>92695</v>
      </c>
      <c r="C67" s="439">
        <v>4300</v>
      </c>
      <c r="D67" s="439"/>
      <c r="E67" s="441">
        <v>4000</v>
      </c>
      <c r="F67" s="437"/>
      <c r="G67" s="429">
        <f t="shared" si="0"/>
        <v>0</v>
      </c>
      <c r="H67" s="438" t="s">
        <v>505</v>
      </c>
      <c r="J67" s="412"/>
      <c r="K67" s="412"/>
      <c r="L67" s="412"/>
      <c r="M67" s="413"/>
      <c r="N67" s="416"/>
      <c r="O67" s="415"/>
    </row>
    <row r="68" spans="1:15" s="143" customFormat="1" ht="22.5" x14ac:dyDescent="0.25">
      <c r="A68" s="439">
        <v>926</v>
      </c>
      <c r="B68" s="439">
        <v>92695</v>
      </c>
      <c r="C68" s="439">
        <v>6060</v>
      </c>
      <c r="D68" s="452"/>
      <c r="E68" s="441">
        <v>8800</v>
      </c>
      <c r="F68" s="437"/>
      <c r="G68" s="429">
        <f t="shared" si="0"/>
        <v>0</v>
      </c>
      <c r="H68" s="438" t="s">
        <v>505</v>
      </c>
      <c r="J68" s="412"/>
      <c r="K68" s="412"/>
      <c r="L68" s="412"/>
      <c r="M68" s="413"/>
      <c r="N68" s="416"/>
      <c r="O68" s="415"/>
    </row>
    <row r="69" spans="1:15" s="143" customFormat="1" ht="22.5" x14ac:dyDescent="0.25">
      <c r="A69" s="427"/>
      <c r="B69" s="427"/>
      <c r="C69" s="427"/>
      <c r="D69" s="92" t="s">
        <v>16</v>
      </c>
      <c r="E69" s="428">
        <f>SUM(E70:E78)</f>
        <v>33994.31</v>
      </c>
      <c r="F69" s="428">
        <f>SUM(F70:F78)</f>
        <v>56.1</v>
      </c>
      <c r="G69" s="429">
        <f t="shared" si="0"/>
        <v>1.6502761785722377E-3</v>
      </c>
      <c r="H69" s="430"/>
      <c r="J69" s="417"/>
      <c r="K69" s="417"/>
      <c r="L69" s="417"/>
      <c r="M69" s="417"/>
      <c r="N69" s="417"/>
      <c r="O69" s="417"/>
    </row>
    <row r="70" spans="1:15" s="143" customFormat="1" ht="15" x14ac:dyDescent="0.25">
      <c r="A70" s="453">
        <v>900</v>
      </c>
      <c r="B70" s="453">
        <v>90004</v>
      </c>
      <c r="C70" s="453">
        <v>4110</v>
      </c>
      <c r="D70" s="454"/>
      <c r="E70" s="434">
        <v>292.06</v>
      </c>
      <c r="F70" s="434"/>
      <c r="G70" s="429">
        <f t="shared" si="0"/>
        <v>0</v>
      </c>
      <c r="H70" s="438" t="s">
        <v>486</v>
      </c>
      <c r="J70" s="417"/>
      <c r="K70" s="417"/>
      <c r="L70" s="417"/>
      <c r="M70" s="417"/>
      <c r="N70" s="417"/>
      <c r="O70" s="417"/>
    </row>
    <row r="71" spans="1:15" s="143" customFormat="1" ht="15" x14ac:dyDescent="0.25">
      <c r="A71" s="431">
        <v>900</v>
      </c>
      <c r="B71" s="431">
        <v>90004</v>
      </c>
      <c r="C71" s="431">
        <v>4170</v>
      </c>
      <c r="D71" s="432"/>
      <c r="E71" s="433">
        <v>1707.94</v>
      </c>
      <c r="F71" s="437"/>
      <c r="G71" s="429">
        <f t="shared" si="0"/>
        <v>0</v>
      </c>
      <c r="H71" s="438" t="s">
        <v>486</v>
      </c>
      <c r="J71" s="417"/>
      <c r="K71" s="417"/>
      <c r="L71" s="417"/>
      <c r="M71" s="417"/>
      <c r="N71" s="417"/>
      <c r="O71" s="417"/>
    </row>
    <row r="72" spans="1:15" s="143" customFormat="1" ht="16.149999999999999" customHeight="1" x14ac:dyDescent="0.25">
      <c r="A72" s="431">
        <v>900</v>
      </c>
      <c r="B72" s="431">
        <v>90004</v>
      </c>
      <c r="C72" s="431">
        <v>4210</v>
      </c>
      <c r="D72" s="432"/>
      <c r="E72" s="433">
        <v>1000</v>
      </c>
      <c r="F72" s="437">
        <v>56.1</v>
      </c>
      <c r="G72" s="429">
        <f t="shared" ref="G72:G135" si="1">F72/E72</f>
        <v>5.6100000000000004E-2</v>
      </c>
      <c r="H72" s="438" t="s">
        <v>486</v>
      </c>
      <c r="J72" s="412"/>
      <c r="K72" s="412"/>
      <c r="L72" s="412"/>
      <c r="M72" s="413"/>
      <c r="N72" s="421"/>
      <c r="O72" s="415"/>
    </row>
    <row r="73" spans="1:15" s="143" customFormat="1" ht="15" x14ac:dyDescent="0.25">
      <c r="A73" s="439">
        <v>921</v>
      </c>
      <c r="B73" s="439">
        <v>92109</v>
      </c>
      <c r="C73" s="439">
        <v>4210</v>
      </c>
      <c r="D73" s="440"/>
      <c r="E73" s="441">
        <v>5000</v>
      </c>
      <c r="F73" s="437"/>
      <c r="G73" s="429">
        <f t="shared" si="1"/>
        <v>0</v>
      </c>
      <c r="H73" s="438" t="s">
        <v>506</v>
      </c>
      <c r="J73" s="417"/>
      <c r="K73" s="417"/>
      <c r="L73" s="417"/>
      <c r="M73" s="417"/>
      <c r="N73" s="417"/>
      <c r="O73" s="417"/>
    </row>
    <row r="74" spans="1:15" s="143" customFormat="1" ht="15" x14ac:dyDescent="0.25">
      <c r="A74" s="439">
        <v>921</v>
      </c>
      <c r="B74" s="439">
        <v>92195</v>
      </c>
      <c r="C74" s="439">
        <v>4170</v>
      </c>
      <c r="D74" s="440"/>
      <c r="E74" s="441">
        <v>1000</v>
      </c>
      <c r="F74" s="437"/>
      <c r="G74" s="429">
        <f t="shared" si="1"/>
        <v>0</v>
      </c>
      <c r="H74" s="438" t="s">
        <v>488</v>
      </c>
      <c r="J74" s="417"/>
      <c r="K74" s="417"/>
      <c r="L74" s="417"/>
      <c r="M74" s="417"/>
      <c r="N74" s="417"/>
      <c r="O74" s="417"/>
    </row>
    <row r="75" spans="1:15" s="143" customFormat="1" ht="15" x14ac:dyDescent="0.25">
      <c r="A75" s="439">
        <v>921</v>
      </c>
      <c r="B75" s="439">
        <v>92195</v>
      </c>
      <c r="C75" s="439">
        <v>4210</v>
      </c>
      <c r="D75" s="439"/>
      <c r="E75" s="441">
        <v>200</v>
      </c>
      <c r="F75" s="437"/>
      <c r="G75" s="429">
        <f t="shared" si="1"/>
        <v>0</v>
      </c>
      <c r="H75" s="438" t="s">
        <v>488</v>
      </c>
      <c r="J75" s="417"/>
      <c r="K75" s="417"/>
      <c r="L75" s="417"/>
      <c r="M75" s="417"/>
      <c r="N75" s="417"/>
      <c r="O75" s="417"/>
    </row>
    <row r="76" spans="1:15" s="143" customFormat="1" ht="15" x14ac:dyDescent="0.25">
      <c r="A76" s="439">
        <v>921</v>
      </c>
      <c r="B76" s="439">
        <v>92195</v>
      </c>
      <c r="C76" s="439">
        <v>4220</v>
      </c>
      <c r="D76" s="439"/>
      <c r="E76" s="441">
        <v>1394.31</v>
      </c>
      <c r="F76" s="437"/>
      <c r="G76" s="429">
        <f t="shared" si="1"/>
        <v>0</v>
      </c>
      <c r="H76" s="438" t="s">
        <v>488</v>
      </c>
      <c r="J76" s="417"/>
      <c r="K76" s="417"/>
      <c r="L76" s="417"/>
      <c r="M76" s="417"/>
      <c r="N76" s="417"/>
      <c r="O76" s="417"/>
    </row>
    <row r="77" spans="1:15" s="143" customFormat="1" ht="15" x14ac:dyDescent="0.25">
      <c r="A77" s="439">
        <v>926</v>
      </c>
      <c r="B77" s="439">
        <v>92605</v>
      </c>
      <c r="C77" s="439">
        <v>4210</v>
      </c>
      <c r="D77" s="439"/>
      <c r="E77" s="441">
        <v>13400</v>
      </c>
      <c r="F77" s="437"/>
      <c r="G77" s="429">
        <f t="shared" si="1"/>
        <v>0</v>
      </c>
      <c r="H77" s="438" t="s">
        <v>507</v>
      </c>
      <c r="J77" s="417"/>
      <c r="K77" s="417"/>
      <c r="L77" s="417"/>
      <c r="M77" s="417"/>
      <c r="N77" s="417"/>
      <c r="O77" s="417"/>
    </row>
    <row r="78" spans="1:15" s="143" customFormat="1" ht="15" x14ac:dyDescent="0.25">
      <c r="A78" s="439">
        <v>926</v>
      </c>
      <c r="B78" s="439">
        <v>92605</v>
      </c>
      <c r="C78" s="439">
        <v>4270</v>
      </c>
      <c r="D78" s="439"/>
      <c r="E78" s="441">
        <v>10000</v>
      </c>
      <c r="F78" s="437"/>
      <c r="G78" s="429">
        <f t="shared" si="1"/>
        <v>0</v>
      </c>
      <c r="H78" s="438" t="s">
        <v>507</v>
      </c>
      <c r="J78" s="417"/>
      <c r="K78" s="417"/>
      <c r="L78" s="417"/>
      <c r="M78" s="417"/>
      <c r="N78" s="417"/>
      <c r="O78" s="417"/>
    </row>
    <row r="79" spans="1:15" s="143" customFormat="1" ht="22.5" x14ac:dyDescent="0.25">
      <c r="A79" s="427"/>
      <c r="B79" s="427"/>
      <c r="C79" s="427"/>
      <c r="D79" s="92" t="s">
        <v>17</v>
      </c>
      <c r="E79" s="428">
        <f>SUM(E80:E84)</f>
        <v>15767.23</v>
      </c>
      <c r="F79" s="428">
        <f>SUM(F80:F84)</f>
        <v>0</v>
      </c>
      <c r="G79" s="429">
        <f t="shared" si="1"/>
        <v>0</v>
      </c>
      <c r="H79" s="430"/>
      <c r="J79" s="417"/>
      <c r="K79" s="417"/>
      <c r="L79" s="417"/>
      <c r="M79" s="417"/>
      <c r="N79" s="417"/>
      <c r="O79" s="417"/>
    </row>
    <row r="80" spans="1:15" s="143" customFormat="1" ht="15" x14ac:dyDescent="0.25">
      <c r="A80" s="439">
        <v>600</v>
      </c>
      <c r="B80" s="439">
        <v>60016</v>
      </c>
      <c r="C80" s="439">
        <v>4210</v>
      </c>
      <c r="D80" s="439"/>
      <c r="E80" s="441">
        <v>6000</v>
      </c>
      <c r="F80" s="437"/>
      <c r="G80" s="429">
        <f t="shared" si="1"/>
        <v>0</v>
      </c>
      <c r="H80" s="438" t="s">
        <v>508</v>
      </c>
      <c r="J80" s="417"/>
      <c r="K80" s="417"/>
      <c r="L80" s="417"/>
      <c r="M80" s="417"/>
      <c r="N80" s="417"/>
      <c r="O80" s="417"/>
    </row>
    <row r="81" spans="1:15" s="143" customFormat="1" ht="15.6" customHeight="1" x14ac:dyDescent="0.25">
      <c r="A81" s="439">
        <v>921</v>
      </c>
      <c r="B81" s="439">
        <v>92109</v>
      </c>
      <c r="C81" s="439">
        <v>4210</v>
      </c>
      <c r="D81" s="440"/>
      <c r="E81" s="441">
        <v>3267.23</v>
      </c>
      <c r="F81" s="437"/>
      <c r="G81" s="429">
        <f t="shared" si="1"/>
        <v>0</v>
      </c>
      <c r="H81" s="438" t="s">
        <v>506</v>
      </c>
      <c r="J81" s="412"/>
      <c r="K81" s="412"/>
      <c r="L81" s="412"/>
      <c r="M81" s="413"/>
      <c r="N81" s="414"/>
      <c r="O81" s="415"/>
    </row>
    <row r="82" spans="1:15" s="143" customFormat="1" ht="15.6" customHeight="1" x14ac:dyDescent="0.25">
      <c r="A82" s="439">
        <v>921</v>
      </c>
      <c r="B82" s="439">
        <v>92195</v>
      </c>
      <c r="C82" s="439">
        <v>4170</v>
      </c>
      <c r="D82" s="439"/>
      <c r="E82" s="441">
        <v>1500</v>
      </c>
      <c r="F82" s="437"/>
      <c r="G82" s="429">
        <f t="shared" si="1"/>
        <v>0</v>
      </c>
      <c r="H82" s="438" t="s">
        <v>488</v>
      </c>
      <c r="J82" s="412"/>
      <c r="K82" s="412"/>
      <c r="L82" s="412"/>
      <c r="M82" s="413"/>
      <c r="N82" s="414"/>
      <c r="O82" s="415"/>
    </row>
    <row r="83" spans="1:15" s="143" customFormat="1" ht="15.6" customHeight="1" x14ac:dyDescent="0.25">
      <c r="A83" s="439">
        <v>921</v>
      </c>
      <c r="B83" s="439">
        <v>92195</v>
      </c>
      <c r="C83" s="439">
        <v>4210</v>
      </c>
      <c r="D83" s="439"/>
      <c r="E83" s="441">
        <v>2000</v>
      </c>
      <c r="F83" s="437"/>
      <c r="G83" s="429">
        <f t="shared" si="1"/>
        <v>0</v>
      </c>
      <c r="H83" s="438" t="s">
        <v>488</v>
      </c>
      <c r="J83" s="412"/>
      <c r="K83" s="412"/>
      <c r="L83" s="412"/>
      <c r="M83" s="413"/>
      <c r="N83" s="414"/>
      <c r="O83" s="415"/>
    </row>
    <row r="84" spans="1:15" s="143" customFormat="1" ht="15.6" customHeight="1" x14ac:dyDescent="0.25">
      <c r="A84" s="439">
        <v>926</v>
      </c>
      <c r="B84" s="439">
        <v>92695</v>
      </c>
      <c r="C84" s="439">
        <v>4210</v>
      </c>
      <c r="D84" s="452"/>
      <c r="E84" s="441">
        <v>3000</v>
      </c>
      <c r="F84" s="437"/>
      <c r="G84" s="429">
        <f t="shared" si="1"/>
        <v>0</v>
      </c>
      <c r="H84" s="438" t="s">
        <v>505</v>
      </c>
      <c r="J84" s="412"/>
      <c r="K84" s="412"/>
      <c r="L84" s="412"/>
      <c r="M84" s="413"/>
      <c r="N84" s="414"/>
      <c r="O84" s="415"/>
    </row>
    <row r="85" spans="1:15" s="143" customFormat="1" ht="22.5" x14ac:dyDescent="0.25">
      <c r="A85" s="427"/>
      <c r="B85" s="427"/>
      <c r="C85" s="427"/>
      <c r="D85" s="92" t="s">
        <v>18</v>
      </c>
      <c r="E85" s="428">
        <f>SUM(E86:E91)</f>
        <v>17581.87</v>
      </c>
      <c r="F85" s="428">
        <f>SUM(F86:F91)</f>
        <v>7359.68</v>
      </c>
      <c r="G85" s="429">
        <f t="shared" si="1"/>
        <v>0.41859483661294278</v>
      </c>
      <c r="H85" s="430"/>
      <c r="J85" s="417"/>
      <c r="K85" s="417"/>
      <c r="L85" s="417"/>
      <c r="M85" s="417"/>
      <c r="N85" s="417"/>
      <c r="O85" s="417"/>
    </row>
    <row r="86" spans="1:15" s="143" customFormat="1" ht="15" x14ac:dyDescent="0.25">
      <c r="A86" s="431">
        <v>900</v>
      </c>
      <c r="B86" s="431">
        <v>90004</v>
      </c>
      <c r="C86" s="431">
        <v>4210</v>
      </c>
      <c r="D86" s="432"/>
      <c r="E86" s="433">
        <v>3381.87</v>
      </c>
      <c r="F86" s="437">
        <v>3359.68</v>
      </c>
      <c r="G86" s="429">
        <f t="shared" si="1"/>
        <v>0.99343854139869359</v>
      </c>
      <c r="H86" s="438" t="s">
        <v>486</v>
      </c>
      <c r="J86" s="417"/>
      <c r="K86" s="417"/>
      <c r="L86" s="417"/>
      <c r="M86" s="417"/>
      <c r="N86" s="417"/>
      <c r="O86" s="417"/>
    </row>
    <row r="87" spans="1:15" s="143" customFormat="1" ht="15" x14ac:dyDescent="0.25">
      <c r="A87" s="431">
        <v>900</v>
      </c>
      <c r="B87" s="431">
        <v>90004</v>
      </c>
      <c r="C87" s="431">
        <v>4300</v>
      </c>
      <c r="D87" s="432"/>
      <c r="E87" s="433">
        <v>2500</v>
      </c>
      <c r="F87" s="437"/>
      <c r="G87" s="429">
        <f t="shared" si="1"/>
        <v>0</v>
      </c>
      <c r="H87" s="438" t="s">
        <v>486</v>
      </c>
      <c r="J87" s="417"/>
      <c r="K87" s="417"/>
      <c r="L87" s="417"/>
      <c r="M87" s="417"/>
      <c r="N87" s="417"/>
      <c r="O87" s="417"/>
    </row>
    <row r="88" spans="1:15" s="143" customFormat="1" ht="15" x14ac:dyDescent="0.25">
      <c r="A88" s="439">
        <v>900</v>
      </c>
      <c r="B88" s="439">
        <v>90015</v>
      </c>
      <c r="C88" s="439">
        <v>4210</v>
      </c>
      <c r="D88" s="439"/>
      <c r="E88" s="441">
        <v>4000</v>
      </c>
      <c r="F88" s="442">
        <v>4000</v>
      </c>
      <c r="G88" s="429">
        <f t="shared" si="1"/>
        <v>1</v>
      </c>
      <c r="H88" s="438" t="s">
        <v>509</v>
      </c>
      <c r="J88" s="417"/>
      <c r="K88" s="417"/>
      <c r="L88" s="417"/>
      <c r="M88" s="417"/>
      <c r="N88" s="417"/>
      <c r="O88" s="417"/>
    </row>
    <row r="89" spans="1:15" s="143" customFormat="1" ht="15" x14ac:dyDescent="0.25">
      <c r="A89" s="439">
        <v>921</v>
      </c>
      <c r="B89" s="439">
        <v>92109</v>
      </c>
      <c r="C89" s="439">
        <v>4210</v>
      </c>
      <c r="D89" s="440"/>
      <c r="E89" s="441">
        <v>5500</v>
      </c>
      <c r="F89" s="442"/>
      <c r="G89" s="429">
        <f t="shared" si="1"/>
        <v>0</v>
      </c>
      <c r="H89" s="438" t="s">
        <v>506</v>
      </c>
      <c r="J89" s="417"/>
      <c r="K89" s="417"/>
      <c r="L89" s="417"/>
      <c r="M89" s="417"/>
      <c r="N89" s="417"/>
      <c r="O89" s="417"/>
    </row>
    <row r="90" spans="1:15" s="143" customFormat="1" ht="15" x14ac:dyDescent="0.25">
      <c r="A90" s="439">
        <v>921</v>
      </c>
      <c r="B90" s="439">
        <v>92195</v>
      </c>
      <c r="C90" s="439">
        <v>4210</v>
      </c>
      <c r="D90" s="439"/>
      <c r="E90" s="441">
        <v>200</v>
      </c>
      <c r="F90" s="442"/>
      <c r="G90" s="429">
        <f t="shared" si="1"/>
        <v>0</v>
      </c>
      <c r="H90" s="438" t="s">
        <v>488</v>
      </c>
      <c r="J90" s="417"/>
      <c r="K90" s="417"/>
      <c r="L90" s="417"/>
      <c r="M90" s="417"/>
      <c r="N90" s="417"/>
      <c r="O90" s="417"/>
    </row>
    <row r="91" spans="1:15" s="143" customFormat="1" ht="15" x14ac:dyDescent="0.25">
      <c r="A91" s="439">
        <v>921</v>
      </c>
      <c r="B91" s="439">
        <v>92195</v>
      </c>
      <c r="C91" s="439">
        <v>4220</v>
      </c>
      <c r="D91" s="439"/>
      <c r="E91" s="441">
        <v>2000</v>
      </c>
      <c r="F91" s="442"/>
      <c r="G91" s="429">
        <f t="shared" si="1"/>
        <v>0</v>
      </c>
      <c r="H91" s="438" t="s">
        <v>488</v>
      </c>
      <c r="J91" s="417"/>
      <c r="K91" s="417"/>
      <c r="L91" s="417"/>
      <c r="M91" s="417"/>
      <c r="N91" s="417"/>
      <c r="O91" s="417"/>
    </row>
    <row r="92" spans="1:15" s="143" customFormat="1" ht="22.5" x14ac:dyDescent="0.25">
      <c r="A92" s="427"/>
      <c r="B92" s="427"/>
      <c r="C92" s="427"/>
      <c r="D92" s="92" t="s">
        <v>19</v>
      </c>
      <c r="E92" s="428">
        <f>SUM(E93:E99)</f>
        <v>18388.38</v>
      </c>
      <c r="F92" s="428">
        <f>SUM(F93:F99)</f>
        <v>383.66</v>
      </c>
      <c r="G92" s="429">
        <f t="shared" si="1"/>
        <v>2.0864263192298615E-2</v>
      </c>
      <c r="H92" s="430"/>
      <c r="J92" s="417"/>
      <c r="K92" s="417"/>
      <c r="L92" s="417"/>
      <c r="M92" s="417"/>
      <c r="N92" s="417"/>
      <c r="O92" s="417"/>
    </row>
    <row r="93" spans="1:15" s="143" customFormat="1" ht="15" x14ac:dyDescent="0.25">
      <c r="A93" s="431">
        <v>900</v>
      </c>
      <c r="B93" s="431">
        <v>90004</v>
      </c>
      <c r="C93" s="431">
        <v>4210</v>
      </c>
      <c r="D93" s="432"/>
      <c r="E93" s="433">
        <v>600</v>
      </c>
      <c r="F93" s="437">
        <v>383.66</v>
      </c>
      <c r="G93" s="429">
        <f t="shared" si="1"/>
        <v>0.63943333333333341</v>
      </c>
      <c r="H93" s="438" t="s">
        <v>486</v>
      </c>
      <c r="J93" s="417"/>
      <c r="K93" s="417"/>
      <c r="L93" s="417"/>
      <c r="M93" s="417"/>
      <c r="N93" s="417"/>
      <c r="O93" s="417"/>
    </row>
    <row r="94" spans="1:15" s="143" customFormat="1" ht="15" x14ac:dyDescent="0.25">
      <c r="A94" s="431">
        <v>900</v>
      </c>
      <c r="B94" s="431">
        <v>90004</v>
      </c>
      <c r="C94" s="431">
        <v>4300</v>
      </c>
      <c r="D94" s="432"/>
      <c r="E94" s="433">
        <v>900</v>
      </c>
      <c r="F94" s="437"/>
      <c r="G94" s="429">
        <f t="shared" si="1"/>
        <v>0</v>
      </c>
      <c r="H94" s="438" t="s">
        <v>486</v>
      </c>
      <c r="J94" s="417"/>
      <c r="K94" s="417"/>
      <c r="L94" s="417"/>
      <c r="M94" s="417"/>
      <c r="N94" s="417"/>
      <c r="O94" s="417"/>
    </row>
    <row r="95" spans="1:15" s="143" customFormat="1" ht="15" x14ac:dyDescent="0.25">
      <c r="A95" s="439">
        <v>921</v>
      </c>
      <c r="B95" s="439">
        <v>92195</v>
      </c>
      <c r="C95" s="439">
        <v>4210</v>
      </c>
      <c r="D95" s="439"/>
      <c r="E95" s="441">
        <v>1188.3800000000001</v>
      </c>
      <c r="F95" s="437"/>
      <c r="G95" s="429">
        <f t="shared" si="1"/>
        <v>0</v>
      </c>
      <c r="H95" s="438" t="s">
        <v>488</v>
      </c>
      <c r="J95" s="417"/>
      <c r="K95" s="417"/>
      <c r="L95" s="417"/>
      <c r="M95" s="417"/>
      <c r="N95" s="417"/>
      <c r="O95" s="417"/>
    </row>
    <row r="96" spans="1:15" s="143" customFormat="1" ht="15.75" x14ac:dyDescent="0.25">
      <c r="A96" s="439">
        <v>926</v>
      </c>
      <c r="B96" s="439">
        <v>92605</v>
      </c>
      <c r="C96" s="439">
        <v>6060</v>
      </c>
      <c r="D96" s="439"/>
      <c r="E96" s="441">
        <v>4000</v>
      </c>
      <c r="F96" s="437"/>
      <c r="G96" s="429">
        <f t="shared" si="1"/>
        <v>0</v>
      </c>
      <c r="H96" s="438" t="s">
        <v>510</v>
      </c>
      <c r="J96" s="412"/>
      <c r="K96" s="412"/>
      <c r="L96" s="412"/>
      <c r="M96" s="413"/>
      <c r="N96" s="414"/>
      <c r="O96" s="415"/>
    </row>
    <row r="97" spans="1:15" s="143" customFormat="1" ht="22.5" x14ac:dyDescent="0.25">
      <c r="A97" s="439">
        <v>926</v>
      </c>
      <c r="B97" s="439">
        <v>92605</v>
      </c>
      <c r="C97" s="439">
        <v>4210</v>
      </c>
      <c r="D97" s="439"/>
      <c r="E97" s="441">
        <v>1200</v>
      </c>
      <c r="F97" s="437"/>
      <c r="G97" s="429">
        <f t="shared" si="1"/>
        <v>0</v>
      </c>
      <c r="H97" s="438" t="s">
        <v>511</v>
      </c>
      <c r="J97" s="412"/>
      <c r="K97" s="412"/>
      <c r="L97" s="412"/>
      <c r="M97" s="413"/>
      <c r="N97" s="414"/>
      <c r="O97" s="415"/>
    </row>
    <row r="98" spans="1:15" s="143" customFormat="1" ht="22.5" x14ac:dyDescent="0.25">
      <c r="A98" s="439">
        <v>926</v>
      </c>
      <c r="B98" s="439">
        <v>92605</v>
      </c>
      <c r="C98" s="439">
        <v>4300</v>
      </c>
      <c r="D98" s="439"/>
      <c r="E98" s="441">
        <v>500</v>
      </c>
      <c r="F98" s="437"/>
      <c r="G98" s="429">
        <f t="shared" si="1"/>
        <v>0</v>
      </c>
      <c r="H98" s="438" t="s">
        <v>511</v>
      </c>
      <c r="J98" s="412"/>
      <c r="K98" s="412"/>
      <c r="L98" s="412"/>
      <c r="M98" s="413"/>
      <c r="N98" s="414"/>
      <c r="O98" s="415"/>
    </row>
    <row r="99" spans="1:15" s="143" customFormat="1" ht="15.75" x14ac:dyDescent="0.25">
      <c r="A99" s="439">
        <v>926</v>
      </c>
      <c r="B99" s="439">
        <v>92695</v>
      </c>
      <c r="C99" s="439">
        <v>6050</v>
      </c>
      <c r="D99" s="439"/>
      <c r="E99" s="441">
        <v>10000</v>
      </c>
      <c r="F99" s="437"/>
      <c r="G99" s="429">
        <f t="shared" si="1"/>
        <v>0</v>
      </c>
      <c r="H99" s="438" t="s">
        <v>512</v>
      </c>
      <c r="J99" s="412"/>
      <c r="K99" s="412"/>
      <c r="L99" s="412"/>
      <c r="M99" s="413"/>
      <c r="N99" s="414"/>
      <c r="O99" s="415"/>
    </row>
    <row r="100" spans="1:15" s="143" customFormat="1" ht="33.75" x14ac:dyDescent="0.25">
      <c r="A100" s="455"/>
      <c r="B100" s="455"/>
      <c r="C100" s="455"/>
      <c r="D100" s="92" t="s">
        <v>20</v>
      </c>
      <c r="E100" s="428">
        <f>SUM(E101:E108)</f>
        <v>14073.560000000001</v>
      </c>
      <c r="F100" s="428">
        <f>SUM(F101:F108)</f>
        <v>1495.61</v>
      </c>
      <c r="G100" s="429">
        <f t="shared" si="1"/>
        <v>0.10627090800053432</v>
      </c>
      <c r="H100" s="430"/>
      <c r="J100" s="417"/>
      <c r="K100" s="417"/>
      <c r="L100" s="417"/>
      <c r="M100" s="417"/>
      <c r="N100" s="417"/>
      <c r="O100" s="417"/>
    </row>
    <row r="101" spans="1:15" s="298" customFormat="1" ht="15" x14ac:dyDescent="0.25">
      <c r="A101" s="456">
        <v>900</v>
      </c>
      <c r="B101" s="456">
        <v>90004</v>
      </c>
      <c r="C101" s="456">
        <v>4110</v>
      </c>
      <c r="D101" s="454"/>
      <c r="E101" s="434">
        <v>292.06</v>
      </c>
      <c r="F101" s="434"/>
      <c r="G101" s="429">
        <f t="shared" si="1"/>
        <v>0</v>
      </c>
      <c r="H101" s="438" t="s">
        <v>486</v>
      </c>
      <c r="J101" s="418"/>
      <c r="K101" s="418"/>
      <c r="L101" s="418"/>
      <c r="M101" s="418"/>
      <c r="N101" s="418"/>
      <c r="O101" s="418"/>
    </row>
    <row r="102" spans="1:15" s="143" customFormat="1" ht="15" x14ac:dyDescent="0.25">
      <c r="A102" s="431">
        <v>900</v>
      </c>
      <c r="B102" s="431">
        <v>90004</v>
      </c>
      <c r="C102" s="431">
        <v>4170</v>
      </c>
      <c r="D102" s="432"/>
      <c r="E102" s="433">
        <v>1707.94</v>
      </c>
      <c r="F102" s="437"/>
      <c r="G102" s="429">
        <f t="shared" si="1"/>
        <v>0</v>
      </c>
      <c r="H102" s="438" t="s">
        <v>486</v>
      </c>
      <c r="J102" s="417"/>
      <c r="K102" s="417"/>
      <c r="L102" s="417"/>
      <c r="M102" s="417"/>
      <c r="N102" s="417"/>
      <c r="O102" s="417"/>
    </row>
    <row r="103" spans="1:15" s="143" customFormat="1" ht="15" x14ac:dyDescent="0.25">
      <c r="A103" s="431">
        <v>900</v>
      </c>
      <c r="B103" s="431">
        <v>90004</v>
      </c>
      <c r="C103" s="431">
        <v>4210</v>
      </c>
      <c r="D103" s="439"/>
      <c r="E103" s="441">
        <v>1500</v>
      </c>
      <c r="F103" s="437">
        <v>1495.61</v>
      </c>
      <c r="G103" s="429">
        <f t="shared" si="1"/>
        <v>0.99707333333333326</v>
      </c>
      <c r="H103" s="438" t="s">
        <v>486</v>
      </c>
      <c r="J103" s="422"/>
      <c r="K103" s="422"/>
      <c r="L103" s="422"/>
      <c r="M103" s="422"/>
      <c r="N103" s="422"/>
      <c r="O103" s="422"/>
    </row>
    <row r="104" spans="1:15" s="143" customFormat="1" ht="15" x14ac:dyDescent="0.25">
      <c r="A104" s="439">
        <v>921</v>
      </c>
      <c r="B104" s="439">
        <v>92195</v>
      </c>
      <c r="C104" s="439">
        <v>4210</v>
      </c>
      <c r="D104" s="439"/>
      <c r="E104" s="441">
        <v>1200</v>
      </c>
      <c r="F104" s="437"/>
      <c r="G104" s="429">
        <f t="shared" si="1"/>
        <v>0</v>
      </c>
      <c r="H104" s="438" t="s">
        <v>488</v>
      </c>
      <c r="J104" s="422"/>
      <c r="K104" s="422"/>
      <c r="L104" s="422"/>
      <c r="M104" s="422"/>
      <c r="N104" s="422"/>
      <c r="O104" s="422"/>
    </row>
    <row r="105" spans="1:15" s="143" customFormat="1" ht="15" x14ac:dyDescent="0.25">
      <c r="A105" s="439">
        <v>921</v>
      </c>
      <c r="B105" s="439">
        <v>92195</v>
      </c>
      <c r="C105" s="439">
        <v>4220</v>
      </c>
      <c r="D105" s="439"/>
      <c r="E105" s="441">
        <v>300</v>
      </c>
      <c r="F105" s="437"/>
      <c r="G105" s="429">
        <f t="shared" si="1"/>
        <v>0</v>
      </c>
      <c r="H105" s="438" t="s">
        <v>488</v>
      </c>
      <c r="J105" s="422"/>
      <c r="K105" s="422"/>
      <c r="L105" s="422"/>
      <c r="M105" s="422"/>
      <c r="N105" s="422"/>
      <c r="O105" s="422"/>
    </row>
    <row r="106" spans="1:15" s="143" customFormat="1" ht="15" x14ac:dyDescent="0.25">
      <c r="A106" s="439">
        <v>921</v>
      </c>
      <c r="B106" s="439">
        <v>92195</v>
      </c>
      <c r="C106" s="439">
        <v>4300</v>
      </c>
      <c r="D106" s="439"/>
      <c r="E106" s="441">
        <v>700</v>
      </c>
      <c r="F106" s="437"/>
      <c r="G106" s="429">
        <f t="shared" si="1"/>
        <v>0</v>
      </c>
      <c r="H106" s="438" t="s">
        <v>488</v>
      </c>
      <c r="J106" s="422"/>
      <c r="K106" s="422"/>
      <c r="L106" s="422"/>
      <c r="M106" s="422"/>
      <c r="N106" s="422"/>
      <c r="O106" s="422"/>
    </row>
    <row r="107" spans="1:15" s="143" customFormat="1" ht="15" x14ac:dyDescent="0.25">
      <c r="A107" s="439">
        <v>926</v>
      </c>
      <c r="B107" s="439">
        <v>92605</v>
      </c>
      <c r="C107" s="439">
        <v>6060</v>
      </c>
      <c r="D107" s="452"/>
      <c r="E107" s="441">
        <v>5973.56</v>
      </c>
      <c r="F107" s="437"/>
      <c r="G107" s="429">
        <f t="shared" si="1"/>
        <v>0</v>
      </c>
      <c r="H107" s="438" t="s">
        <v>447</v>
      </c>
      <c r="J107" s="422"/>
      <c r="K107" s="422"/>
      <c r="L107" s="422"/>
      <c r="M107" s="422"/>
      <c r="N107" s="422"/>
      <c r="O107" s="422"/>
    </row>
    <row r="108" spans="1:15" s="143" customFormat="1" ht="15" x14ac:dyDescent="0.25">
      <c r="A108" s="439">
        <v>926</v>
      </c>
      <c r="B108" s="439">
        <v>92695</v>
      </c>
      <c r="C108" s="439">
        <v>4210</v>
      </c>
      <c r="D108" s="452"/>
      <c r="E108" s="441">
        <v>2400</v>
      </c>
      <c r="F108" s="437"/>
      <c r="G108" s="429">
        <f t="shared" si="1"/>
        <v>0</v>
      </c>
      <c r="H108" s="438" t="s">
        <v>513</v>
      </c>
      <c r="J108" s="422"/>
      <c r="K108" s="422"/>
      <c r="L108" s="422"/>
      <c r="M108" s="422"/>
      <c r="N108" s="422"/>
      <c r="O108" s="422"/>
    </row>
    <row r="109" spans="1:15" s="143" customFormat="1" ht="22.5" x14ac:dyDescent="0.25">
      <c r="A109" s="427"/>
      <c r="B109" s="427"/>
      <c r="C109" s="427"/>
      <c r="D109" s="92" t="s">
        <v>21</v>
      </c>
      <c r="E109" s="428">
        <f>SUM(E110:E118)</f>
        <v>31090.879999999997</v>
      </c>
      <c r="F109" s="428">
        <f>SUM(F110:F118)</f>
        <v>9830</v>
      </c>
      <c r="G109" s="429">
        <f t="shared" si="1"/>
        <v>0.31616988647474759</v>
      </c>
      <c r="H109" s="430"/>
      <c r="J109" s="422"/>
      <c r="K109" s="422"/>
      <c r="L109" s="422"/>
      <c r="M109" s="422"/>
      <c r="N109" s="422"/>
      <c r="O109" s="422"/>
    </row>
    <row r="110" spans="1:15" s="143" customFormat="1" ht="15" x14ac:dyDescent="0.25">
      <c r="A110" s="453">
        <v>900</v>
      </c>
      <c r="B110" s="453">
        <v>90004</v>
      </c>
      <c r="C110" s="453">
        <v>4170</v>
      </c>
      <c r="D110" s="454"/>
      <c r="E110" s="434">
        <v>2800</v>
      </c>
      <c r="F110" s="434"/>
      <c r="G110" s="429">
        <f t="shared" si="1"/>
        <v>0</v>
      </c>
      <c r="H110" s="457"/>
      <c r="J110" s="422"/>
      <c r="K110" s="422"/>
      <c r="L110" s="422"/>
      <c r="M110" s="422"/>
      <c r="N110" s="422"/>
      <c r="O110" s="422"/>
    </row>
    <row r="111" spans="1:15" s="143" customFormat="1" ht="22.5" x14ac:dyDescent="0.25">
      <c r="A111" s="431">
        <v>900</v>
      </c>
      <c r="B111" s="431">
        <v>90004</v>
      </c>
      <c r="C111" s="439">
        <v>4210</v>
      </c>
      <c r="D111" s="439"/>
      <c r="E111" s="441">
        <v>10200</v>
      </c>
      <c r="F111" s="437">
        <v>9830</v>
      </c>
      <c r="G111" s="429">
        <f t="shared" si="1"/>
        <v>0.96372549019607845</v>
      </c>
      <c r="H111" s="438" t="s">
        <v>514</v>
      </c>
      <c r="J111" s="417"/>
      <c r="K111" s="417"/>
      <c r="L111" s="417"/>
      <c r="M111" s="417"/>
      <c r="N111" s="417"/>
      <c r="O111" s="417"/>
    </row>
    <row r="112" spans="1:15" s="143" customFormat="1" ht="22.5" x14ac:dyDescent="0.25">
      <c r="A112" s="431">
        <v>900</v>
      </c>
      <c r="B112" s="431">
        <v>90004</v>
      </c>
      <c r="C112" s="439">
        <v>4430</v>
      </c>
      <c r="D112" s="439"/>
      <c r="E112" s="441">
        <v>600</v>
      </c>
      <c r="F112" s="437"/>
      <c r="G112" s="429">
        <f t="shared" si="1"/>
        <v>0</v>
      </c>
      <c r="H112" s="438" t="s">
        <v>514</v>
      </c>
      <c r="J112" s="417"/>
      <c r="K112" s="417"/>
      <c r="L112" s="417"/>
      <c r="M112" s="417"/>
      <c r="N112" s="417"/>
      <c r="O112" s="417"/>
    </row>
    <row r="113" spans="1:15" s="143" customFormat="1" ht="15" x14ac:dyDescent="0.25">
      <c r="A113" s="439">
        <v>921</v>
      </c>
      <c r="B113" s="439">
        <v>92109</v>
      </c>
      <c r="C113" s="439">
        <v>4210</v>
      </c>
      <c r="D113" s="440"/>
      <c r="E113" s="441">
        <v>11090.88</v>
      </c>
      <c r="F113" s="458"/>
      <c r="G113" s="429">
        <f t="shared" si="1"/>
        <v>0</v>
      </c>
      <c r="H113" s="438" t="s">
        <v>506</v>
      </c>
      <c r="J113" s="417"/>
      <c r="K113" s="417"/>
      <c r="L113" s="417"/>
      <c r="M113" s="417"/>
      <c r="N113" s="417"/>
      <c r="O113" s="417"/>
    </row>
    <row r="114" spans="1:15" s="143" customFormat="1" ht="22.5" x14ac:dyDescent="0.25">
      <c r="A114" s="439">
        <v>921</v>
      </c>
      <c r="B114" s="439">
        <v>92195</v>
      </c>
      <c r="C114" s="439">
        <v>4210</v>
      </c>
      <c r="D114" s="439"/>
      <c r="E114" s="441">
        <v>400</v>
      </c>
      <c r="F114" s="458"/>
      <c r="G114" s="429">
        <f t="shared" si="1"/>
        <v>0</v>
      </c>
      <c r="H114" s="438" t="s">
        <v>515</v>
      </c>
      <c r="J114" s="417"/>
      <c r="K114" s="417"/>
      <c r="L114" s="417"/>
      <c r="M114" s="417"/>
      <c r="N114" s="417"/>
      <c r="O114" s="417"/>
    </row>
    <row r="115" spans="1:15" s="143" customFormat="1" ht="22.5" x14ac:dyDescent="0.25">
      <c r="A115" s="439">
        <v>921</v>
      </c>
      <c r="B115" s="439">
        <v>92195</v>
      </c>
      <c r="C115" s="439">
        <v>4300</v>
      </c>
      <c r="D115" s="439"/>
      <c r="E115" s="441">
        <v>2600</v>
      </c>
      <c r="F115" s="458"/>
      <c r="G115" s="429">
        <f t="shared" si="1"/>
        <v>0</v>
      </c>
      <c r="H115" s="438" t="s">
        <v>515</v>
      </c>
      <c r="J115" s="417"/>
      <c r="K115" s="417"/>
      <c r="L115" s="417"/>
      <c r="M115" s="417"/>
      <c r="N115" s="417"/>
      <c r="O115" s="417"/>
    </row>
    <row r="116" spans="1:15" s="143" customFormat="1" ht="22.5" x14ac:dyDescent="0.25">
      <c r="A116" s="439">
        <v>926</v>
      </c>
      <c r="B116" s="439">
        <v>92605</v>
      </c>
      <c r="C116" s="439">
        <v>4210</v>
      </c>
      <c r="D116" s="452"/>
      <c r="E116" s="441">
        <v>1000</v>
      </c>
      <c r="F116" s="458"/>
      <c r="G116" s="429">
        <f t="shared" si="1"/>
        <v>0</v>
      </c>
      <c r="H116" s="438" t="s">
        <v>516</v>
      </c>
      <c r="J116" s="417"/>
      <c r="K116" s="417"/>
      <c r="L116" s="417"/>
      <c r="M116" s="417"/>
      <c r="N116" s="417"/>
      <c r="O116" s="417"/>
    </row>
    <row r="117" spans="1:15" s="143" customFormat="1" ht="22.5" x14ac:dyDescent="0.25">
      <c r="A117" s="439">
        <v>926</v>
      </c>
      <c r="B117" s="439">
        <v>92695</v>
      </c>
      <c r="C117" s="439">
        <v>4300</v>
      </c>
      <c r="D117" s="452"/>
      <c r="E117" s="441">
        <v>400</v>
      </c>
      <c r="F117" s="458"/>
      <c r="G117" s="429">
        <f t="shared" si="1"/>
        <v>0</v>
      </c>
      <c r="H117" s="438" t="s">
        <v>516</v>
      </c>
      <c r="J117" s="417"/>
      <c r="K117" s="417"/>
      <c r="L117" s="417"/>
      <c r="M117" s="417"/>
      <c r="N117" s="417"/>
      <c r="O117" s="417"/>
    </row>
    <row r="118" spans="1:15" s="143" customFormat="1" ht="22.5" x14ac:dyDescent="0.25">
      <c r="A118" s="439">
        <v>926</v>
      </c>
      <c r="B118" s="439">
        <v>92695</v>
      </c>
      <c r="C118" s="439">
        <v>6060</v>
      </c>
      <c r="D118" s="452"/>
      <c r="E118" s="441">
        <v>2000</v>
      </c>
      <c r="F118" s="458"/>
      <c r="G118" s="429">
        <f t="shared" si="1"/>
        <v>0</v>
      </c>
      <c r="H118" s="438" t="s">
        <v>516</v>
      </c>
      <c r="J118" s="417"/>
      <c r="K118" s="417"/>
      <c r="L118" s="417"/>
      <c r="M118" s="417"/>
      <c r="N118" s="417"/>
      <c r="O118" s="417"/>
    </row>
    <row r="119" spans="1:15" s="143" customFormat="1" ht="22.5" x14ac:dyDescent="0.25">
      <c r="A119" s="427"/>
      <c r="B119" s="427"/>
      <c r="C119" s="427"/>
      <c r="D119" s="92" t="s">
        <v>22</v>
      </c>
      <c r="E119" s="428">
        <f>SUM(E120:E125)</f>
        <v>30486</v>
      </c>
      <c r="F119" s="428">
        <f>SUM(F120:F125)</f>
        <v>0</v>
      </c>
      <c r="G119" s="429">
        <f t="shared" si="1"/>
        <v>0</v>
      </c>
      <c r="H119" s="430"/>
      <c r="J119" s="417"/>
      <c r="K119" s="417"/>
      <c r="L119" s="417"/>
      <c r="M119" s="417"/>
      <c r="N119" s="417"/>
      <c r="O119" s="417"/>
    </row>
    <row r="120" spans="1:15" s="143" customFormat="1" ht="22.5" x14ac:dyDescent="0.25">
      <c r="A120" s="439">
        <v>600</v>
      </c>
      <c r="B120" s="439">
        <v>60016</v>
      </c>
      <c r="C120" s="439">
        <v>4210</v>
      </c>
      <c r="D120" s="439"/>
      <c r="E120" s="441">
        <v>4000</v>
      </c>
      <c r="F120" s="437"/>
      <c r="G120" s="429">
        <f t="shared" si="1"/>
        <v>0</v>
      </c>
      <c r="H120" s="438" t="s">
        <v>517</v>
      </c>
      <c r="J120" s="417"/>
      <c r="K120" s="417"/>
      <c r="L120" s="417"/>
      <c r="M120" s="417"/>
      <c r="N120" s="417"/>
      <c r="O120" s="417"/>
    </row>
    <row r="121" spans="1:15" s="143" customFormat="1" ht="22.5" x14ac:dyDescent="0.25">
      <c r="A121" s="439">
        <v>600</v>
      </c>
      <c r="B121" s="439">
        <v>60016</v>
      </c>
      <c r="C121" s="439">
        <v>4210</v>
      </c>
      <c r="D121" s="439"/>
      <c r="E121" s="441">
        <v>7000</v>
      </c>
      <c r="F121" s="437"/>
      <c r="G121" s="429">
        <f t="shared" si="1"/>
        <v>0</v>
      </c>
      <c r="H121" s="438" t="s">
        <v>518</v>
      </c>
      <c r="J121" s="417"/>
      <c r="K121" s="417"/>
      <c r="L121" s="417"/>
      <c r="M121" s="417"/>
      <c r="N121" s="417"/>
      <c r="O121" s="417"/>
    </row>
    <row r="122" spans="1:15" s="143" customFormat="1" ht="22.5" x14ac:dyDescent="0.25">
      <c r="A122" s="439">
        <v>754</v>
      </c>
      <c r="B122" s="439">
        <v>75412</v>
      </c>
      <c r="C122" s="439">
        <v>4210</v>
      </c>
      <c r="D122" s="439"/>
      <c r="E122" s="441">
        <v>5000</v>
      </c>
      <c r="F122" s="437"/>
      <c r="G122" s="429">
        <f t="shared" si="1"/>
        <v>0</v>
      </c>
      <c r="H122" s="438" t="s">
        <v>519</v>
      </c>
      <c r="J122" s="417"/>
      <c r="K122" s="417"/>
      <c r="L122" s="417"/>
      <c r="M122" s="417"/>
      <c r="N122" s="417"/>
      <c r="O122" s="417"/>
    </row>
    <row r="123" spans="1:15" s="143" customFormat="1" ht="15" x14ac:dyDescent="0.25">
      <c r="A123" s="431">
        <v>900</v>
      </c>
      <c r="B123" s="431">
        <v>90004</v>
      </c>
      <c r="C123" s="431">
        <v>4170</v>
      </c>
      <c r="D123" s="432"/>
      <c r="E123" s="433">
        <v>2000</v>
      </c>
      <c r="F123" s="437"/>
      <c r="G123" s="429">
        <f t="shared" si="1"/>
        <v>0</v>
      </c>
      <c r="H123" s="438" t="s">
        <v>486</v>
      </c>
      <c r="J123" s="417"/>
      <c r="K123" s="417"/>
      <c r="L123" s="417"/>
      <c r="M123" s="417"/>
      <c r="N123" s="417"/>
      <c r="O123" s="417"/>
    </row>
    <row r="124" spans="1:15" s="143" customFormat="1" ht="22.5" x14ac:dyDescent="0.25">
      <c r="A124" s="439">
        <v>926</v>
      </c>
      <c r="B124" s="439">
        <v>92605</v>
      </c>
      <c r="C124" s="439">
        <v>4210</v>
      </c>
      <c r="D124" s="452"/>
      <c r="E124" s="441">
        <v>10486</v>
      </c>
      <c r="F124" s="437"/>
      <c r="G124" s="429">
        <f t="shared" si="1"/>
        <v>0</v>
      </c>
      <c r="H124" s="438" t="s">
        <v>520</v>
      </c>
      <c r="J124" s="417"/>
      <c r="K124" s="417"/>
      <c r="L124" s="417"/>
      <c r="M124" s="417"/>
      <c r="N124" s="417"/>
      <c r="O124" s="417"/>
    </row>
    <row r="125" spans="1:15" s="143" customFormat="1" ht="22.5" x14ac:dyDescent="0.25">
      <c r="A125" s="439">
        <v>926</v>
      </c>
      <c r="B125" s="439">
        <v>92605</v>
      </c>
      <c r="C125" s="439">
        <v>4210</v>
      </c>
      <c r="D125" s="452"/>
      <c r="E125" s="441">
        <v>2000</v>
      </c>
      <c r="F125" s="437"/>
      <c r="G125" s="429">
        <f t="shared" si="1"/>
        <v>0</v>
      </c>
      <c r="H125" s="438" t="s">
        <v>521</v>
      </c>
      <c r="J125" s="417"/>
      <c r="K125" s="417"/>
      <c r="L125" s="417"/>
      <c r="M125" s="417"/>
      <c r="N125" s="417"/>
      <c r="O125" s="417"/>
    </row>
    <row r="126" spans="1:15" s="143" customFormat="1" ht="22.5" x14ac:dyDescent="0.25">
      <c r="A126" s="427"/>
      <c r="B126" s="427"/>
      <c r="C126" s="427"/>
      <c r="D126" s="92" t="s">
        <v>23</v>
      </c>
      <c r="E126" s="428">
        <f>SUM(E127:E132)</f>
        <v>15363.98</v>
      </c>
      <c r="F126" s="428">
        <f>SUM(F127:F132)</f>
        <v>1284.8</v>
      </c>
      <c r="G126" s="429">
        <f t="shared" si="1"/>
        <v>8.3624165092638758E-2</v>
      </c>
      <c r="H126" s="430"/>
      <c r="J126" s="417"/>
      <c r="K126" s="417"/>
      <c r="L126" s="417"/>
      <c r="M126" s="417"/>
      <c r="N126" s="417"/>
      <c r="O126" s="417"/>
    </row>
    <row r="127" spans="1:15" s="298" customFormat="1" ht="15" x14ac:dyDescent="0.25">
      <c r="A127" s="439">
        <v>900</v>
      </c>
      <c r="B127" s="439">
        <v>90004</v>
      </c>
      <c r="C127" s="439">
        <v>4210</v>
      </c>
      <c r="D127" s="439"/>
      <c r="E127" s="441">
        <v>1500</v>
      </c>
      <c r="F127" s="434">
        <v>1284.8</v>
      </c>
      <c r="G127" s="429">
        <f t="shared" si="1"/>
        <v>0.85653333333333326</v>
      </c>
      <c r="H127" s="438" t="s">
        <v>486</v>
      </c>
      <c r="J127" s="418"/>
      <c r="K127" s="418"/>
      <c r="L127" s="418"/>
      <c r="M127" s="418"/>
      <c r="N127" s="418"/>
      <c r="O127" s="418"/>
    </row>
    <row r="128" spans="1:15" s="143" customFormat="1" ht="15" x14ac:dyDescent="0.25">
      <c r="A128" s="439">
        <v>900</v>
      </c>
      <c r="B128" s="439">
        <v>90004</v>
      </c>
      <c r="C128" s="439">
        <v>4300</v>
      </c>
      <c r="D128" s="439"/>
      <c r="E128" s="441">
        <v>2500</v>
      </c>
      <c r="F128" s="437"/>
      <c r="G128" s="429">
        <f t="shared" si="1"/>
        <v>0</v>
      </c>
      <c r="H128" s="438" t="s">
        <v>486</v>
      </c>
      <c r="J128" s="417"/>
      <c r="K128" s="417"/>
      <c r="L128" s="417"/>
      <c r="M128" s="417"/>
      <c r="N128" s="417"/>
      <c r="O128" s="417"/>
    </row>
    <row r="129" spans="1:15" s="143" customFormat="1" ht="15" x14ac:dyDescent="0.25">
      <c r="A129" s="439">
        <v>921</v>
      </c>
      <c r="B129" s="439">
        <v>92109</v>
      </c>
      <c r="C129" s="439">
        <v>4210</v>
      </c>
      <c r="D129" s="439"/>
      <c r="E129" s="441">
        <v>1200</v>
      </c>
      <c r="F129" s="437"/>
      <c r="G129" s="429">
        <f t="shared" si="1"/>
        <v>0</v>
      </c>
      <c r="H129" s="438" t="s">
        <v>493</v>
      </c>
      <c r="J129" s="417"/>
      <c r="K129" s="417"/>
      <c r="L129" s="417"/>
      <c r="M129" s="417"/>
      <c r="N129" s="417"/>
      <c r="O129" s="417"/>
    </row>
    <row r="130" spans="1:15" s="143" customFormat="1" ht="22.5" x14ac:dyDescent="0.25">
      <c r="A130" s="439">
        <v>921</v>
      </c>
      <c r="B130" s="439">
        <v>92195</v>
      </c>
      <c r="C130" s="439">
        <v>4210</v>
      </c>
      <c r="D130" s="439"/>
      <c r="E130" s="441">
        <v>1000</v>
      </c>
      <c r="F130" s="437"/>
      <c r="G130" s="429">
        <f t="shared" si="1"/>
        <v>0</v>
      </c>
      <c r="H130" s="438" t="s">
        <v>499</v>
      </c>
      <c r="J130" s="412"/>
      <c r="K130" s="412"/>
      <c r="L130" s="412"/>
      <c r="M130" s="413"/>
      <c r="N130" s="414"/>
      <c r="O130" s="415"/>
    </row>
    <row r="131" spans="1:15" s="143" customFormat="1" ht="22.5" x14ac:dyDescent="0.25">
      <c r="A131" s="439">
        <v>921</v>
      </c>
      <c r="B131" s="439">
        <v>92195</v>
      </c>
      <c r="C131" s="439">
        <v>4300</v>
      </c>
      <c r="D131" s="439"/>
      <c r="E131" s="441">
        <v>200</v>
      </c>
      <c r="F131" s="437"/>
      <c r="G131" s="429">
        <f t="shared" si="1"/>
        <v>0</v>
      </c>
      <c r="H131" s="438" t="s">
        <v>499</v>
      </c>
      <c r="J131" s="417"/>
      <c r="K131" s="417"/>
      <c r="L131" s="417"/>
      <c r="M131" s="417"/>
      <c r="N131" s="417"/>
      <c r="O131" s="417"/>
    </row>
    <row r="132" spans="1:15" s="143" customFormat="1" ht="15" x14ac:dyDescent="0.25">
      <c r="A132" s="439">
        <v>926</v>
      </c>
      <c r="B132" s="439">
        <v>92695</v>
      </c>
      <c r="C132" s="439">
        <v>6060</v>
      </c>
      <c r="D132" s="439"/>
      <c r="E132" s="441">
        <v>8963.98</v>
      </c>
      <c r="F132" s="437"/>
      <c r="G132" s="429">
        <f t="shared" si="1"/>
        <v>0</v>
      </c>
      <c r="H132" s="438" t="s">
        <v>447</v>
      </c>
      <c r="J132" s="417"/>
      <c r="K132" s="417"/>
      <c r="L132" s="417"/>
      <c r="M132" s="417"/>
      <c r="N132" s="417"/>
      <c r="O132" s="417"/>
    </row>
    <row r="133" spans="1:15" s="143" customFormat="1" ht="22.5" x14ac:dyDescent="0.25">
      <c r="A133" s="427"/>
      <c r="B133" s="427"/>
      <c r="C133" s="427"/>
      <c r="D133" s="92" t="s">
        <v>24</v>
      </c>
      <c r="E133" s="428">
        <f>SUM(E134:E142)</f>
        <v>20082.05</v>
      </c>
      <c r="F133" s="428">
        <f>SUM(F134:F142)</f>
        <v>5628.2</v>
      </c>
      <c r="G133" s="429">
        <f t="shared" si="1"/>
        <v>0.28026023239659298</v>
      </c>
      <c r="H133" s="430"/>
      <c r="J133" s="417"/>
      <c r="K133" s="417"/>
      <c r="L133" s="417"/>
      <c r="M133" s="417"/>
      <c r="N133" s="417"/>
      <c r="O133" s="417"/>
    </row>
    <row r="134" spans="1:15" s="143" customFormat="1" ht="22.5" x14ac:dyDescent="0.25">
      <c r="A134" s="439">
        <v>600</v>
      </c>
      <c r="B134" s="439">
        <v>60016</v>
      </c>
      <c r="C134" s="439">
        <v>4300</v>
      </c>
      <c r="D134" s="439"/>
      <c r="E134" s="441">
        <v>5000</v>
      </c>
      <c r="F134" s="437"/>
      <c r="G134" s="429">
        <f t="shared" si="1"/>
        <v>0</v>
      </c>
      <c r="H134" s="438" t="s">
        <v>522</v>
      </c>
      <c r="J134" s="417"/>
      <c r="K134" s="417"/>
      <c r="L134" s="417"/>
      <c r="M134" s="417"/>
      <c r="N134" s="417"/>
      <c r="O134" s="417"/>
    </row>
    <row r="135" spans="1:15" s="143" customFormat="1" ht="15.75" x14ac:dyDescent="0.25">
      <c r="A135" s="439">
        <v>754</v>
      </c>
      <c r="B135" s="439">
        <v>75412</v>
      </c>
      <c r="C135" s="439">
        <v>4210</v>
      </c>
      <c r="D135" s="439"/>
      <c r="E135" s="441">
        <v>2000</v>
      </c>
      <c r="F135" s="437"/>
      <c r="G135" s="429">
        <f t="shared" si="1"/>
        <v>0</v>
      </c>
      <c r="H135" s="438" t="s">
        <v>523</v>
      </c>
      <c r="J135" s="412"/>
      <c r="K135" s="412"/>
      <c r="L135" s="412"/>
      <c r="M135" s="413"/>
      <c r="N135" s="414"/>
      <c r="O135" s="415"/>
    </row>
    <row r="136" spans="1:15" s="143" customFormat="1" ht="15" x14ac:dyDescent="0.25">
      <c r="A136" s="439">
        <v>900</v>
      </c>
      <c r="B136" s="439">
        <v>90004</v>
      </c>
      <c r="C136" s="439">
        <v>4210</v>
      </c>
      <c r="D136" s="439"/>
      <c r="E136" s="441">
        <v>1350</v>
      </c>
      <c r="F136" s="437">
        <v>1329.17</v>
      </c>
      <c r="G136" s="429">
        <f t="shared" ref="G136:G187" si="2">F136/E136</f>
        <v>0.98457037037037043</v>
      </c>
      <c r="H136" s="438" t="s">
        <v>524</v>
      </c>
      <c r="J136" s="417"/>
      <c r="K136" s="417"/>
      <c r="L136" s="417"/>
      <c r="M136" s="417"/>
      <c r="N136" s="417"/>
      <c r="O136" s="417"/>
    </row>
    <row r="137" spans="1:15" s="143" customFormat="1" ht="15" x14ac:dyDescent="0.25">
      <c r="A137" s="439">
        <v>900</v>
      </c>
      <c r="B137" s="439">
        <v>90004</v>
      </c>
      <c r="C137" s="439">
        <v>4300</v>
      </c>
      <c r="D137" s="439"/>
      <c r="E137" s="441">
        <v>2232.0500000000002</v>
      </c>
      <c r="F137" s="458"/>
      <c r="G137" s="429">
        <f t="shared" si="2"/>
        <v>0</v>
      </c>
      <c r="H137" s="438" t="s">
        <v>524</v>
      </c>
      <c r="J137" s="417"/>
      <c r="K137" s="417"/>
      <c r="L137" s="417"/>
      <c r="M137" s="417"/>
      <c r="N137" s="417"/>
      <c r="O137" s="417"/>
    </row>
    <row r="138" spans="1:15" s="143" customFormat="1" ht="22.5" x14ac:dyDescent="0.25">
      <c r="A138" s="439">
        <v>921</v>
      </c>
      <c r="B138" s="439">
        <v>92109</v>
      </c>
      <c r="C138" s="439">
        <v>4210</v>
      </c>
      <c r="D138" s="439"/>
      <c r="E138" s="441">
        <v>4300</v>
      </c>
      <c r="F138" s="458">
        <v>4299.03</v>
      </c>
      <c r="G138" s="429">
        <f t="shared" si="2"/>
        <v>0.99977441860465111</v>
      </c>
      <c r="H138" s="438" t="s">
        <v>525</v>
      </c>
      <c r="J138" s="417"/>
      <c r="K138" s="417"/>
      <c r="L138" s="417"/>
      <c r="M138" s="417"/>
      <c r="N138" s="417"/>
      <c r="O138" s="417"/>
    </row>
    <row r="139" spans="1:15" s="143" customFormat="1" ht="22.5" x14ac:dyDescent="0.25">
      <c r="A139" s="439">
        <v>921</v>
      </c>
      <c r="B139" s="439">
        <v>92195</v>
      </c>
      <c r="C139" s="439">
        <v>4210</v>
      </c>
      <c r="D139" s="439"/>
      <c r="E139" s="441">
        <v>200</v>
      </c>
      <c r="F139" s="458"/>
      <c r="G139" s="429">
        <f t="shared" si="2"/>
        <v>0</v>
      </c>
      <c r="H139" s="438" t="s">
        <v>526</v>
      </c>
      <c r="J139" s="417"/>
      <c r="K139" s="417"/>
      <c r="L139" s="417"/>
      <c r="M139" s="417"/>
      <c r="N139" s="417"/>
      <c r="O139" s="417"/>
    </row>
    <row r="140" spans="1:15" s="143" customFormat="1" ht="22.5" x14ac:dyDescent="0.25">
      <c r="A140" s="439">
        <v>921</v>
      </c>
      <c r="B140" s="439">
        <v>92195</v>
      </c>
      <c r="C140" s="439">
        <v>4220</v>
      </c>
      <c r="D140" s="439"/>
      <c r="E140" s="441">
        <v>600</v>
      </c>
      <c r="F140" s="458"/>
      <c r="G140" s="429">
        <f t="shared" si="2"/>
        <v>0</v>
      </c>
      <c r="H140" s="438" t="s">
        <v>526</v>
      </c>
      <c r="J140" s="417"/>
      <c r="K140" s="417"/>
      <c r="L140" s="417"/>
      <c r="M140" s="417"/>
      <c r="N140" s="417"/>
      <c r="O140" s="417"/>
    </row>
    <row r="141" spans="1:15" s="143" customFormat="1" ht="22.5" x14ac:dyDescent="0.25">
      <c r="A141" s="439">
        <v>921</v>
      </c>
      <c r="B141" s="439">
        <v>92195</v>
      </c>
      <c r="C141" s="439">
        <v>4300</v>
      </c>
      <c r="D141" s="439"/>
      <c r="E141" s="441">
        <v>400</v>
      </c>
      <c r="F141" s="458"/>
      <c r="G141" s="429">
        <f t="shared" si="2"/>
        <v>0</v>
      </c>
      <c r="H141" s="438" t="s">
        <v>526</v>
      </c>
      <c r="J141" s="417"/>
      <c r="K141" s="417"/>
      <c r="L141" s="417"/>
      <c r="M141" s="417"/>
      <c r="N141" s="417"/>
      <c r="O141" s="417"/>
    </row>
    <row r="142" spans="1:15" s="143" customFormat="1" ht="15" x14ac:dyDescent="0.25">
      <c r="A142" s="453">
        <v>926</v>
      </c>
      <c r="B142" s="453">
        <v>92695</v>
      </c>
      <c r="C142" s="453">
        <v>6050</v>
      </c>
      <c r="D142" s="453"/>
      <c r="E142" s="459">
        <v>4000</v>
      </c>
      <c r="F142" s="459"/>
      <c r="G142" s="429">
        <f t="shared" si="2"/>
        <v>0</v>
      </c>
      <c r="H142" s="457" t="s">
        <v>447</v>
      </c>
      <c r="J142" s="417"/>
      <c r="K142" s="417"/>
      <c r="L142" s="417"/>
      <c r="M142" s="417"/>
      <c r="N142" s="417"/>
      <c r="O142" s="417"/>
    </row>
    <row r="143" spans="1:15" s="143" customFormat="1" ht="22.5" x14ac:dyDescent="0.25">
      <c r="A143" s="427"/>
      <c r="B143" s="427"/>
      <c r="C143" s="427"/>
      <c r="D143" s="92" t="s">
        <v>25</v>
      </c>
      <c r="E143" s="428">
        <f>SUM(E144:E150)</f>
        <v>17702.849999999999</v>
      </c>
      <c r="F143" s="428">
        <f>SUM(F144:F150)</f>
        <v>277.91000000000003</v>
      </c>
      <c r="G143" s="429">
        <f t="shared" si="2"/>
        <v>1.5698602202470227E-2</v>
      </c>
      <c r="H143" s="430"/>
      <c r="J143" s="417"/>
      <c r="K143" s="417"/>
      <c r="L143" s="417"/>
      <c r="M143" s="417"/>
      <c r="N143" s="417"/>
      <c r="O143" s="417"/>
    </row>
    <row r="144" spans="1:15" s="298" customFormat="1" ht="15" x14ac:dyDescent="0.25">
      <c r="A144" s="439">
        <v>754</v>
      </c>
      <c r="B144" s="439">
        <v>75412</v>
      </c>
      <c r="C144" s="439">
        <v>4210</v>
      </c>
      <c r="D144" s="439"/>
      <c r="E144" s="441">
        <v>1000</v>
      </c>
      <c r="F144" s="434"/>
      <c r="G144" s="429">
        <f t="shared" si="2"/>
        <v>0</v>
      </c>
      <c r="H144" s="438" t="s">
        <v>527</v>
      </c>
      <c r="J144" s="418"/>
      <c r="K144" s="418"/>
      <c r="L144" s="418"/>
      <c r="M144" s="418"/>
      <c r="N144" s="418"/>
      <c r="O144" s="418"/>
    </row>
    <row r="145" spans="1:15" s="143" customFormat="1" ht="15.75" x14ac:dyDescent="0.25">
      <c r="A145" s="431">
        <v>900</v>
      </c>
      <c r="B145" s="431">
        <v>90004</v>
      </c>
      <c r="C145" s="431">
        <v>4170</v>
      </c>
      <c r="D145" s="432"/>
      <c r="E145" s="433">
        <v>2000</v>
      </c>
      <c r="F145" s="437"/>
      <c r="G145" s="429">
        <f t="shared" si="2"/>
        <v>0</v>
      </c>
      <c r="H145" s="438" t="s">
        <v>486</v>
      </c>
      <c r="J145" s="412"/>
      <c r="K145" s="412"/>
      <c r="L145" s="412"/>
      <c r="M145" s="413"/>
      <c r="N145" s="414"/>
      <c r="O145" s="415"/>
    </row>
    <row r="146" spans="1:15" s="143" customFormat="1" ht="15" x14ac:dyDescent="0.25">
      <c r="A146" s="431">
        <v>900</v>
      </c>
      <c r="B146" s="431">
        <v>90004</v>
      </c>
      <c r="C146" s="431">
        <v>4210</v>
      </c>
      <c r="D146" s="432"/>
      <c r="E146" s="433">
        <v>1500</v>
      </c>
      <c r="F146" s="437">
        <v>88.55</v>
      </c>
      <c r="G146" s="429">
        <f t="shared" si="2"/>
        <v>5.9033333333333333E-2</v>
      </c>
      <c r="H146" s="438" t="s">
        <v>486</v>
      </c>
      <c r="J146" s="417"/>
      <c r="K146" s="417"/>
      <c r="L146" s="417"/>
      <c r="M146" s="417"/>
      <c r="N146" s="417"/>
      <c r="O146" s="417"/>
    </row>
    <row r="147" spans="1:15" s="143" customFormat="1" ht="15" x14ac:dyDescent="0.25">
      <c r="A147" s="439">
        <v>921</v>
      </c>
      <c r="B147" s="439">
        <v>92195</v>
      </c>
      <c r="C147" s="439">
        <v>4210</v>
      </c>
      <c r="D147" s="439"/>
      <c r="E147" s="441">
        <v>100</v>
      </c>
      <c r="F147" s="437"/>
      <c r="G147" s="429">
        <f t="shared" si="2"/>
        <v>0</v>
      </c>
      <c r="H147" s="438" t="s">
        <v>488</v>
      </c>
      <c r="J147" s="417"/>
      <c r="K147" s="417"/>
      <c r="L147" s="417"/>
      <c r="M147" s="417"/>
      <c r="N147" s="417"/>
      <c r="O147" s="417"/>
    </row>
    <row r="148" spans="1:15" s="143" customFormat="1" ht="15" x14ac:dyDescent="0.25">
      <c r="A148" s="439">
        <v>921</v>
      </c>
      <c r="B148" s="439">
        <v>92195</v>
      </c>
      <c r="C148" s="439">
        <v>4220</v>
      </c>
      <c r="D148" s="439"/>
      <c r="E148" s="441">
        <v>500</v>
      </c>
      <c r="F148" s="437">
        <v>189.36</v>
      </c>
      <c r="G148" s="429">
        <f t="shared" si="2"/>
        <v>0.37872</v>
      </c>
      <c r="H148" s="438" t="s">
        <v>488</v>
      </c>
      <c r="J148" s="417"/>
      <c r="K148" s="417"/>
      <c r="L148" s="417"/>
      <c r="M148" s="417"/>
      <c r="N148" s="417"/>
      <c r="O148" s="417"/>
    </row>
    <row r="149" spans="1:15" s="143" customFormat="1" ht="15" x14ac:dyDescent="0.25">
      <c r="A149" s="439">
        <v>921</v>
      </c>
      <c r="B149" s="439">
        <v>92195</v>
      </c>
      <c r="C149" s="439">
        <v>4300</v>
      </c>
      <c r="D149" s="439"/>
      <c r="E149" s="441">
        <v>600</v>
      </c>
      <c r="F149" s="437"/>
      <c r="G149" s="429">
        <f t="shared" si="2"/>
        <v>0</v>
      </c>
      <c r="H149" s="438" t="s">
        <v>488</v>
      </c>
      <c r="J149" s="417"/>
      <c r="K149" s="417"/>
      <c r="L149" s="417"/>
      <c r="M149" s="417"/>
      <c r="N149" s="417"/>
      <c r="O149" s="417"/>
    </row>
    <row r="150" spans="1:15" s="143" customFormat="1" ht="15" x14ac:dyDescent="0.25">
      <c r="A150" s="439">
        <v>926</v>
      </c>
      <c r="B150" s="439">
        <v>92695</v>
      </c>
      <c r="C150" s="439">
        <v>6060</v>
      </c>
      <c r="D150" s="439"/>
      <c r="E150" s="441">
        <v>12002.85</v>
      </c>
      <c r="F150" s="437"/>
      <c r="G150" s="429">
        <f t="shared" si="2"/>
        <v>0</v>
      </c>
      <c r="H150" s="438" t="s">
        <v>528</v>
      </c>
      <c r="J150" s="417"/>
      <c r="K150" s="417"/>
      <c r="L150" s="417"/>
      <c r="M150" s="417"/>
      <c r="N150" s="417"/>
      <c r="O150" s="417"/>
    </row>
    <row r="151" spans="1:15" s="143" customFormat="1" ht="22.5" x14ac:dyDescent="0.25">
      <c r="A151" s="427"/>
      <c r="B151" s="427"/>
      <c r="C151" s="427"/>
      <c r="D151" s="92" t="s">
        <v>26</v>
      </c>
      <c r="E151" s="428">
        <f>SUM(E152:E159)</f>
        <v>37663.919999999998</v>
      </c>
      <c r="F151" s="428">
        <f>SUM(F152:F159)</f>
        <v>12274.72</v>
      </c>
      <c r="G151" s="429">
        <f t="shared" si="2"/>
        <v>0.32590128696110232</v>
      </c>
      <c r="H151" s="430"/>
      <c r="J151" s="417"/>
      <c r="K151" s="417"/>
      <c r="L151" s="417"/>
      <c r="M151" s="417"/>
      <c r="N151" s="417"/>
      <c r="O151" s="417"/>
    </row>
    <row r="152" spans="1:15" s="143" customFormat="1" ht="22.5" x14ac:dyDescent="0.25">
      <c r="A152" s="439">
        <v>754</v>
      </c>
      <c r="B152" s="439">
        <v>75412</v>
      </c>
      <c r="C152" s="439">
        <v>4210</v>
      </c>
      <c r="D152" s="439"/>
      <c r="E152" s="441">
        <v>11663.92</v>
      </c>
      <c r="F152" s="437"/>
      <c r="G152" s="429">
        <f t="shared" si="2"/>
        <v>0</v>
      </c>
      <c r="H152" s="438" t="s">
        <v>529</v>
      </c>
      <c r="J152" s="417"/>
      <c r="K152" s="417"/>
      <c r="L152" s="417"/>
      <c r="M152" s="417"/>
      <c r="N152" s="417"/>
      <c r="O152" s="417"/>
    </row>
    <row r="153" spans="1:15" s="143" customFormat="1" ht="15" x14ac:dyDescent="0.25">
      <c r="A153" s="431">
        <v>900</v>
      </c>
      <c r="B153" s="431">
        <v>90004</v>
      </c>
      <c r="C153" s="431">
        <v>4210</v>
      </c>
      <c r="D153" s="432"/>
      <c r="E153" s="433">
        <v>1500</v>
      </c>
      <c r="F153" s="437">
        <v>589.72</v>
      </c>
      <c r="G153" s="429">
        <f t="shared" si="2"/>
        <v>0.3931466666666667</v>
      </c>
      <c r="H153" s="438" t="s">
        <v>486</v>
      </c>
      <c r="J153" s="417"/>
      <c r="K153" s="417"/>
      <c r="L153" s="417"/>
      <c r="M153" s="417"/>
      <c r="N153" s="417"/>
      <c r="O153" s="417"/>
    </row>
    <row r="154" spans="1:15" s="143" customFormat="1" ht="15" x14ac:dyDescent="0.25">
      <c r="A154" s="439">
        <v>921</v>
      </c>
      <c r="B154" s="439">
        <v>92109</v>
      </c>
      <c r="C154" s="439">
        <v>4210</v>
      </c>
      <c r="D154" s="439"/>
      <c r="E154" s="441">
        <v>2000</v>
      </c>
      <c r="F154" s="437"/>
      <c r="G154" s="429">
        <f t="shared" si="2"/>
        <v>0</v>
      </c>
      <c r="H154" s="438" t="s">
        <v>506</v>
      </c>
      <c r="J154" s="417"/>
      <c r="K154" s="417"/>
      <c r="L154" s="417"/>
      <c r="M154" s="417"/>
      <c r="N154" s="417"/>
      <c r="O154" s="417"/>
    </row>
    <row r="155" spans="1:15" s="143" customFormat="1" ht="15" x14ac:dyDescent="0.25">
      <c r="A155" s="439">
        <v>921</v>
      </c>
      <c r="B155" s="439">
        <v>92195</v>
      </c>
      <c r="C155" s="439">
        <v>4210</v>
      </c>
      <c r="D155" s="439"/>
      <c r="E155" s="441">
        <v>200</v>
      </c>
      <c r="F155" s="437"/>
      <c r="G155" s="429">
        <f t="shared" si="2"/>
        <v>0</v>
      </c>
      <c r="H155" s="438" t="s">
        <v>488</v>
      </c>
      <c r="J155" s="417"/>
      <c r="K155" s="417"/>
      <c r="L155" s="417"/>
      <c r="M155" s="417"/>
      <c r="N155" s="417"/>
      <c r="O155" s="417"/>
    </row>
    <row r="156" spans="1:15" s="143" customFormat="1" ht="15.75" x14ac:dyDescent="0.25">
      <c r="A156" s="439">
        <v>921</v>
      </c>
      <c r="B156" s="439">
        <v>92195</v>
      </c>
      <c r="C156" s="439">
        <v>4220</v>
      </c>
      <c r="D156" s="439"/>
      <c r="E156" s="441">
        <v>1300</v>
      </c>
      <c r="F156" s="437"/>
      <c r="G156" s="429">
        <f t="shared" si="2"/>
        <v>0</v>
      </c>
      <c r="H156" s="438" t="s">
        <v>488</v>
      </c>
      <c r="J156" s="412"/>
      <c r="K156" s="412"/>
      <c r="L156" s="412"/>
      <c r="M156" s="413"/>
      <c r="N156" s="414"/>
      <c r="O156" s="415"/>
    </row>
    <row r="157" spans="1:15" s="143" customFormat="1" ht="15" x14ac:dyDescent="0.25">
      <c r="A157" s="439">
        <v>921</v>
      </c>
      <c r="B157" s="439">
        <v>92195</v>
      </c>
      <c r="C157" s="439">
        <v>4300</v>
      </c>
      <c r="D157" s="439"/>
      <c r="E157" s="441">
        <v>1000</v>
      </c>
      <c r="F157" s="437"/>
      <c r="G157" s="429">
        <f t="shared" si="2"/>
        <v>0</v>
      </c>
      <c r="H157" s="438" t="s">
        <v>488</v>
      </c>
      <c r="J157" s="417"/>
      <c r="K157" s="417"/>
      <c r="L157" s="417"/>
      <c r="M157" s="417"/>
      <c r="N157" s="417"/>
      <c r="O157" s="417"/>
    </row>
    <row r="158" spans="1:15" s="143" customFormat="1" ht="15" x14ac:dyDescent="0.25">
      <c r="A158" s="439">
        <v>926</v>
      </c>
      <c r="B158" s="439">
        <v>92605</v>
      </c>
      <c r="C158" s="439">
        <v>4210</v>
      </c>
      <c r="D158" s="439"/>
      <c r="E158" s="441">
        <v>8000</v>
      </c>
      <c r="F158" s="437"/>
      <c r="G158" s="429">
        <f t="shared" si="2"/>
        <v>0</v>
      </c>
      <c r="H158" s="438" t="s">
        <v>530</v>
      </c>
      <c r="J158" s="417"/>
      <c r="K158" s="417"/>
      <c r="L158" s="417"/>
      <c r="M158" s="417"/>
      <c r="N158" s="417"/>
      <c r="O158" s="417"/>
    </row>
    <row r="159" spans="1:15" s="143" customFormat="1" ht="15" x14ac:dyDescent="0.25">
      <c r="A159" s="439">
        <v>926</v>
      </c>
      <c r="B159" s="439">
        <v>92605</v>
      </c>
      <c r="C159" s="439">
        <v>4300</v>
      </c>
      <c r="D159" s="439"/>
      <c r="E159" s="441">
        <v>12000</v>
      </c>
      <c r="F159" s="437">
        <v>11685</v>
      </c>
      <c r="G159" s="429">
        <f t="shared" si="2"/>
        <v>0.97375</v>
      </c>
      <c r="H159" s="438" t="s">
        <v>531</v>
      </c>
      <c r="J159" s="417"/>
      <c r="K159" s="417"/>
      <c r="L159" s="417"/>
      <c r="M159" s="417"/>
      <c r="N159" s="417"/>
      <c r="O159" s="417"/>
    </row>
    <row r="160" spans="1:15" s="143" customFormat="1" ht="22.5" x14ac:dyDescent="0.25">
      <c r="A160" s="427"/>
      <c r="B160" s="427"/>
      <c r="C160" s="427"/>
      <c r="D160" s="92" t="s">
        <v>27</v>
      </c>
      <c r="E160" s="428">
        <f>SUM(E161:E169)</f>
        <v>14476.82</v>
      </c>
      <c r="F160" s="428">
        <f>SUM(F161:F169)</f>
        <v>0</v>
      </c>
      <c r="G160" s="429">
        <f t="shared" si="2"/>
        <v>0</v>
      </c>
      <c r="H160" s="430"/>
      <c r="J160" s="417"/>
      <c r="K160" s="417"/>
      <c r="L160" s="417"/>
      <c r="M160" s="417"/>
      <c r="N160" s="417"/>
      <c r="O160" s="417"/>
    </row>
    <row r="161" spans="1:15" s="143" customFormat="1" ht="15" x14ac:dyDescent="0.25">
      <c r="A161" s="431">
        <v>900</v>
      </c>
      <c r="B161" s="431">
        <v>90004</v>
      </c>
      <c r="C161" s="431">
        <v>4170</v>
      </c>
      <c r="D161" s="432"/>
      <c r="E161" s="433">
        <v>900</v>
      </c>
      <c r="F161" s="437"/>
      <c r="G161" s="429">
        <f t="shared" si="2"/>
        <v>0</v>
      </c>
      <c r="H161" s="438" t="s">
        <v>486</v>
      </c>
      <c r="J161" s="417"/>
      <c r="K161" s="417"/>
      <c r="L161" s="417"/>
      <c r="M161" s="417"/>
      <c r="N161" s="417"/>
      <c r="O161" s="417"/>
    </row>
    <row r="162" spans="1:15" s="143" customFormat="1" ht="15" x14ac:dyDescent="0.25">
      <c r="A162" s="431">
        <v>900</v>
      </c>
      <c r="B162" s="431">
        <v>90004</v>
      </c>
      <c r="C162" s="431">
        <v>4210</v>
      </c>
      <c r="D162" s="432"/>
      <c r="E162" s="433">
        <v>100</v>
      </c>
      <c r="F162" s="437"/>
      <c r="G162" s="429">
        <f t="shared" si="2"/>
        <v>0</v>
      </c>
      <c r="H162" s="438" t="s">
        <v>486</v>
      </c>
      <c r="J162" s="417"/>
      <c r="K162" s="417"/>
      <c r="L162" s="417"/>
      <c r="M162" s="417"/>
      <c r="N162" s="417"/>
      <c r="O162" s="417"/>
    </row>
    <row r="163" spans="1:15" s="143" customFormat="1" ht="15" x14ac:dyDescent="0.25">
      <c r="A163" s="439">
        <v>921</v>
      </c>
      <c r="B163" s="439">
        <v>92109</v>
      </c>
      <c r="C163" s="439">
        <v>4210</v>
      </c>
      <c r="D163" s="439"/>
      <c r="E163" s="441">
        <v>2876.82</v>
      </c>
      <c r="F163" s="437"/>
      <c r="G163" s="429">
        <f t="shared" si="2"/>
        <v>0</v>
      </c>
      <c r="H163" s="438" t="s">
        <v>506</v>
      </c>
      <c r="J163" s="417"/>
      <c r="K163" s="417"/>
      <c r="L163" s="417"/>
      <c r="M163" s="417"/>
      <c r="N163" s="417"/>
      <c r="O163" s="417"/>
    </row>
    <row r="164" spans="1:15" s="143" customFormat="1" ht="15" x14ac:dyDescent="0.25">
      <c r="A164" s="460">
        <v>921</v>
      </c>
      <c r="B164" s="460">
        <v>92195</v>
      </c>
      <c r="C164" s="460">
        <v>4210</v>
      </c>
      <c r="D164" s="452"/>
      <c r="E164" s="461">
        <v>1500</v>
      </c>
      <c r="F164" s="437"/>
      <c r="G164" s="429">
        <f t="shared" si="2"/>
        <v>0</v>
      </c>
      <c r="H164" s="452" t="s">
        <v>532</v>
      </c>
      <c r="J164" s="417"/>
      <c r="K164" s="417"/>
      <c r="L164" s="417"/>
      <c r="M164" s="417"/>
      <c r="N164" s="417"/>
      <c r="O164" s="417"/>
    </row>
    <row r="165" spans="1:15" s="143" customFormat="1" ht="15.75" x14ac:dyDescent="0.25">
      <c r="A165" s="460">
        <v>921</v>
      </c>
      <c r="B165" s="460">
        <v>92195</v>
      </c>
      <c r="C165" s="460">
        <v>4300</v>
      </c>
      <c r="D165" s="452"/>
      <c r="E165" s="461">
        <v>200</v>
      </c>
      <c r="F165" s="437"/>
      <c r="G165" s="429">
        <f t="shared" si="2"/>
        <v>0</v>
      </c>
      <c r="H165" s="452" t="s">
        <v>532</v>
      </c>
      <c r="J165" s="412"/>
      <c r="K165" s="412"/>
      <c r="L165" s="412"/>
      <c r="M165" s="413"/>
      <c r="N165" s="414"/>
      <c r="O165" s="415"/>
    </row>
    <row r="166" spans="1:15" s="143" customFormat="1" ht="15" x14ac:dyDescent="0.25">
      <c r="A166" s="439">
        <v>921</v>
      </c>
      <c r="B166" s="439">
        <v>92195</v>
      </c>
      <c r="C166" s="439">
        <v>4210</v>
      </c>
      <c r="D166" s="439"/>
      <c r="E166" s="441">
        <v>100</v>
      </c>
      <c r="F166" s="437"/>
      <c r="G166" s="429">
        <f t="shared" si="2"/>
        <v>0</v>
      </c>
      <c r="H166" s="438" t="s">
        <v>488</v>
      </c>
      <c r="J166" s="417"/>
      <c r="K166" s="417"/>
      <c r="L166" s="417"/>
      <c r="M166" s="417"/>
      <c r="N166" s="417"/>
      <c r="O166" s="417"/>
    </row>
    <row r="167" spans="1:15" s="143" customFormat="1" ht="15" x14ac:dyDescent="0.25">
      <c r="A167" s="439">
        <v>921</v>
      </c>
      <c r="B167" s="439">
        <v>92195</v>
      </c>
      <c r="C167" s="439">
        <v>4220</v>
      </c>
      <c r="D167" s="439"/>
      <c r="E167" s="441">
        <v>1700</v>
      </c>
      <c r="F167" s="437"/>
      <c r="G167" s="429">
        <f t="shared" si="2"/>
        <v>0</v>
      </c>
      <c r="H167" s="438" t="s">
        <v>488</v>
      </c>
      <c r="J167" s="417"/>
      <c r="K167" s="417"/>
      <c r="L167" s="417"/>
      <c r="M167" s="417"/>
      <c r="N167" s="417"/>
      <c r="O167" s="417"/>
    </row>
    <row r="168" spans="1:15" s="143" customFormat="1" ht="15" x14ac:dyDescent="0.25">
      <c r="A168" s="460">
        <v>926</v>
      </c>
      <c r="B168" s="460">
        <v>92695</v>
      </c>
      <c r="C168" s="460">
        <v>4300</v>
      </c>
      <c r="D168" s="452"/>
      <c r="E168" s="461">
        <v>2000</v>
      </c>
      <c r="F168" s="437"/>
      <c r="G168" s="429">
        <f t="shared" si="2"/>
        <v>0</v>
      </c>
      <c r="H168" s="452" t="s">
        <v>450</v>
      </c>
      <c r="J168" s="417"/>
      <c r="K168" s="417"/>
      <c r="L168" s="417"/>
      <c r="M168" s="417"/>
      <c r="N168" s="417"/>
      <c r="O168" s="417"/>
    </row>
    <row r="169" spans="1:15" s="143" customFormat="1" ht="15" x14ac:dyDescent="0.25">
      <c r="A169" s="460">
        <v>926</v>
      </c>
      <c r="B169" s="460">
        <v>92695</v>
      </c>
      <c r="C169" s="460">
        <v>6060</v>
      </c>
      <c r="D169" s="452"/>
      <c r="E169" s="461">
        <v>5100</v>
      </c>
      <c r="F169" s="437"/>
      <c r="G169" s="429">
        <f t="shared" si="2"/>
        <v>0</v>
      </c>
      <c r="H169" s="452" t="s">
        <v>447</v>
      </c>
      <c r="J169" s="417"/>
      <c r="K169" s="417"/>
      <c r="L169" s="417"/>
      <c r="M169" s="417"/>
      <c r="N169" s="417"/>
      <c r="O169" s="417"/>
    </row>
    <row r="170" spans="1:15" s="143" customFormat="1" ht="22.5" x14ac:dyDescent="0.25">
      <c r="A170" s="444"/>
      <c r="B170" s="444"/>
      <c r="C170" s="444"/>
      <c r="D170" s="445" t="s">
        <v>28</v>
      </c>
      <c r="E170" s="446">
        <f>SUM(E171:E174)</f>
        <v>11855.67</v>
      </c>
      <c r="F170" s="446">
        <f>SUM(F171:F174)</f>
        <v>0</v>
      </c>
      <c r="G170" s="429">
        <f t="shared" si="2"/>
        <v>0</v>
      </c>
      <c r="H170" s="447"/>
      <c r="J170" s="417"/>
      <c r="K170" s="417"/>
      <c r="L170" s="417"/>
      <c r="M170" s="417"/>
      <c r="N170" s="417"/>
      <c r="O170" s="417"/>
    </row>
    <row r="171" spans="1:15" s="143" customFormat="1" ht="15" x14ac:dyDescent="0.25">
      <c r="A171" s="439">
        <v>600</v>
      </c>
      <c r="B171" s="439">
        <v>60016</v>
      </c>
      <c r="C171" s="439">
        <v>4270</v>
      </c>
      <c r="D171" s="439"/>
      <c r="E171" s="441">
        <v>8655.67</v>
      </c>
      <c r="F171" s="437"/>
      <c r="G171" s="429">
        <f t="shared" si="2"/>
        <v>0</v>
      </c>
      <c r="H171" s="438" t="s">
        <v>533</v>
      </c>
      <c r="J171" s="417"/>
      <c r="K171" s="417"/>
      <c r="L171" s="417"/>
      <c r="M171" s="417"/>
      <c r="N171" s="417"/>
      <c r="O171" s="417"/>
    </row>
    <row r="172" spans="1:15" s="143" customFormat="1" ht="15" x14ac:dyDescent="0.25">
      <c r="A172" s="439">
        <v>710</v>
      </c>
      <c r="B172" s="439">
        <v>71035</v>
      </c>
      <c r="C172" s="439">
        <v>4210</v>
      </c>
      <c r="D172" s="439"/>
      <c r="E172" s="441">
        <v>1200</v>
      </c>
      <c r="F172" s="437"/>
      <c r="G172" s="429">
        <f t="shared" si="2"/>
        <v>0</v>
      </c>
      <c r="H172" s="438" t="s">
        <v>534</v>
      </c>
      <c r="J172" s="417"/>
      <c r="K172" s="417"/>
      <c r="L172" s="417"/>
      <c r="M172" s="417"/>
      <c r="N172" s="417"/>
      <c r="O172" s="417"/>
    </row>
    <row r="173" spans="1:15" s="143" customFormat="1" ht="15" x14ac:dyDescent="0.25">
      <c r="A173" s="431">
        <v>900</v>
      </c>
      <c r="B173" s="431">
        <v>90004</v>
      </c>
      <c r="C173" s="431">
        <v>4300</v>
      </c>
      <c r="D173" s="432"/>
      <c r="E173" s="433">
        <v>1000</v>
      </c>
      <c r="F173" s="437"/>
      <c r="G173" s="429">
        <f t="shared" si="2"/>
        <v>0</v>
      </c>
      <c r="H173" s="438" t="s">
        <v>486</v>
      </c>
      <c r="J173" s="417"/>
      <c r="K173" s="417"/>
      <c r="L173" s="417"/>
      <c r="M173" s="417"/>
      <c r="N173" s="417"/>
      <c r="O173" s="417"/>
    </row>
    <row r="174" spans="1:15" s="143" customFormat="1" ht="15" x14ac:dyDescent="0.25">
      <c r="A174" s="439">
        <v>921</v>
      </c>
      <c r="B174" s="439">
        <v>92195</v>
      </c>
      <c r="C174" s="439">
        <v>4220</v>
      </c>
      <c r="D174" s="439"/>
      <c r="E174" s="441">
        <v>1000</v>
      </c>
      <c r="F174" s="437"/>
      <c r="G174" s="429">
        <f t="shared" si="2"/>
        <v>0</v>
      </c>
      <c r="H174" s="438" t="s">
        <v>535</v>
      </c>
      <c r="J174" s="417"/>
      <c r="K174" s="417"/>
      <c r="L174" s="417"/>
      <c r="M174" s="417"/>
      <c r="N174" s="417"/>
      <c r="O174" s="417"/>
    </row>
    <row r="175" spans="1:15" s="143" customFormat="1" ht="22.5" x14ac:dyDescent="0.25">
      <c r="A175" s="427"/>
      <c r="B175" s="427"/>
      <c r="C175" s="427"/>
      <c r="D175" s="92" t="s">
        <v>29</v>
      </c>
      <c r="E175" s="428">
        <f>SUM(E176:E181)</f>
        <v>19759.45</v>
      </c>
      <c r="F175" s="428">
        <f>SUM(F176:F181)</f>
        <v>415.3</v>
      </c>
      <c r="G175" s="429">
        <f t="shared" si="2"/>
        <v>2.1017791487111231E-2</v>
      </c>
      <c r="H175" s="430"/>
      <c r="J175" s="417"/>
      <c r="K175" s="417"/>
      <c r="L175" s="417"/>
      <c r="M175" s="417"/>
      <c r="N175" s="417"/>
      <c r="O175" s="417"/>
    </row>
    <row r="176" spans="1:15" s="143" customFormat="1" ht="15" x14ac:dyDescent="0.25">
      <c r="A176" s="439">
        <v>900</v>
      </c>
      <c r="B176" s="439">
        <v>90004</v>
      </c>
      <c r="C176" s="439">
        <v>4210</v>
      </c>
      <c r="D176" s="439"/>
      <c r="E176" s="441">
        <v>2000</v>
      </c>
      <c r="F176" s="437">
        <v>415.3</v>
      </c>
      <c r="G176" s="429">
        <f t="shared" si="2"/>
        <v>0.20765</v>
      </c>
      <c r="H176" s="438" t="s">
        <v>486</v>
      </c>
    </row>
    <row r="177" spans="1:15" s="143" customFormat="1" ht="15" x14ac:dyDescent="0.25">
      <c r="A177" s="439">
        <v>900</v>
      </c>
      <c r="B177" s="439">
        <v>90004</v>
      </c>
      <c r="C177" s="439">
        <v>4300</v>
      </c>
      <c r="D177" s="439"/>
      <c r="E177" s="441">
        <v>500</v>
      </c>
      <c r="F177" s="437"/>
      <c r="G177" s="429">
        <f t="shared" si="2"/>
        <v>0</v>
      </c>
      <c r="H177" s="438" t="s">
        <v>486</v>
      </c>
    </row>
    <row r="178" spans="1:15" s="143" customFormat="1" ht="15" x14ac:dyDescent="0.25">
      <c r="A178" s="439">
        <v>921</v>
      </c>
      <c r="B178" s="439">
        <v>92109</v>
      </c>
      <c r="C178" s="439">
        <v>4210</v>
      </c>
      <c r="D178" s="439"/>
      <c r="E178" s="441">
        <v>1000</v>
      </c>
      <c r="F178" s="437"/>
      <c r="G178" s="429">
        <f t="shared" si="2"/>
        <v>0</v>
      </c>
      <c r="H178" s="438" t="s">
        <v>487</v>
      </c>
    </row>
    <row r="179" spans="1:15" s="143" customFormat="1" ht="15" x14ac:dyDescent="0.25">
      <c r="A179" s="439">
        <v>921</v>
      </c>
      <c r="B179" s="439">
        <v>92109</v>
      </c>
      <c r="C179" s="439">
        <v>4270</v>
      </c>
      <c r="D179" s="439"/>
      <c r="E179" s="441">
        <v>13259.45</v>
      </c>
      <c r="F179" s="437"/>
      <c r="G179" s="429">
        <f t="shared" si="2"/>
        <v>0</v>
      </c>
      <c r="H179" s="438" t="s">
        <v>487</v>
      </c>
    </row>
    <row r="180" spans="1:15" s="143" customFormat="1" ht="15" x14ac:dyDescent="0.25">
      <c r="A180" s="439">
        <v>921</v>
      </c>
      <c r="B180" s="439">
        <v>92195</v>
      </c>
      <c r="C180" s="439">
        <v>4210</v>
      </c>
      <c r="D180" s="439"/>
      <c r="E180" s="441">
        <v>200</v>
      </c>
      <c r="F180" s="437"/>
      <c r="G180" s="429">
        <f t="shared" si="2"/>
        <v>0</v>
      </c>
      <c r="H180" s="438" t="s">
        <v>488</v>
      </c>
    </row>
    <row r="181" spans="1:15" s="143" customFormat="1" ht="15" x14ac:dyDescent="0.25">
      <c r="A181" s="439">
        <v>921</v>
      </c>
      <c r="B181" s="439">
        <v>92195</v>
      </c>
      <c r="C181" s="439">
        <v>4220</v>
      </c>
      <c r="D181" s="439"/>
      <c r="E181" s="441">
        <v>2800</v>
      </c>
      <c r="F181" s="437"/>
      <c r="G181" s="429">
        <f t="shared" si="2"/>
        <v>0</v>
      </c>
      <c r="H181" s="438" t="s">
        <v>488</v>
      </c>
    </row>
    <row r="182" spans="1:15" s="143" customFormat="1" ht="22.5" x14ac:dyDescent="0.25">
      <c r="A182" s="427"/>
      <c r="B182" s="427"/>
      <c r="C182" s="427"/>
      <c r="D182" s="92" t="s">
        <v>30</v>
      </c>
      <c r="E182" s="428">
        <f>SUM(E183:E187)</f>
        <v>11492.74</v>
      </c>
      <c r="F182" s="428">
        <f>SUM(F183:F187)</f>
        <v>898.84</v>
      </c>
      <c r="G182" s="429">
        <f t="shared" si="2"/>
        <v>7.8209373917795061E-2</v>
      </c>
      <c r="H182" s="430"/>
    </row>
    <row r="183" spans="1:15" s="143" customFormat="1" ht="15" x14ac:dyDescent="0.25">
      <c r="A183" s="453">
        <v>900</v>
      </c>
      <c r="B183" s="453">
        <v>90004</v>
      </c>
      <c r="C183" s="453">
        <v>4110</v>
      </c>
      <c r="D183" s="454"/>
      <c r="E183" s="434">
        <v>277.45</v>
      </c>
      <c r="F183" s="434"/>
      <c r="G183" s="429">
        <f t="shared" si="2"/>
        <v>0</v>
      </c>
      <c r="H183" s="438" t="s">
        <v>486</v>
      </c>
    </row>
    <row r="184" spans="1:15" s="143" customFormat="1" ht="15" x14ac:dyDescent="0.25">
      <c r="A184" s="439">
        <v>900</v>
      </c>
      <c r="B184" s="439">
        <v>90004</v>
      </c>
      <c r="C184" s="439">
        <v>4170</v>
      </c>
      <c r="D184" s="439"/>
      <c r="E184" s="441">
        <v>1622.55</v>
      </c>
      <c r="F184" s="437"/>
      <c r="G184" s="429">
        <f t="shared" si="2"/>
        <v>0</v>
      </c>
      <c r="H184" s="438" t="s">
        <v>486</v>
      </c>
    </row>
    <row r="185" spans="1:15" s="143" customFormat="1" ht="15.75" x14ac:dyDescent="0.25">
      <c r="A185" s="439">
        <v>900</v>
      </c>
      <c r="B185" s="439">
        <v>90004</v>
      </c>
      <c r="C185" s="439">
        <v>4210</v>
      </c>
      <c r="D185" s="439"/>
      <c r="E185" s="441">
        <v>900</v>
      </c>
      <c r="F185" s="437">
        <v>898.84</v>
      </c>
      <c r="G185" s="429">
        <f t="shared" si="2"/>
        <v>0.99871111111111111</v>
      </c>
      <c r="H185" s="438" t="s">
        <v>486</v>
      </c>
      <c r="J185" s="412"/>
      <c r="K185" s="412"/>
      <c r="L185" s="412"/>
      <c r="M185" s="413"/>
      <c r="N185" s="414"/>
      <c r="O185" s="415"/>
    </row>
    <row r="186" spans="1:15" s="143" customFormat="1" ht="15" x14ac:dyDescent="0.25">
      <c r="A186" s="439">
        <v>921</v>
      </c>
      <c r="B186" s="439">
        <v>92109</v>
      </c>
      <c r="C186" s="439">
        <v>4210</v>
      </c>
      <c r="D186" s="439"/>
      <c r="E186" s="441">
        <v>1192.74</v>
      </c>
      <c r="F186" s="437"/>
      <c r="G186" s="429">
        <f t="shared" si="2"/>
        <v>0</v>
      </c>
      <c r="H186" s="438" t="s">
        <v>493</v>
      </c>
      <c r="J186" s="417"/>
      <c r="K186" s="417"/>
      <c r="L186" s="417"/>
      <c r="M186" s="417"/>
      <c r="N186" s="417"/>
      <c r="O186" s="417"/>
    </row>
    <row r="187" spans="1:15" s="143" customFormat="1" ht="15" x14ac:dyDescent="0.25">
      <c r="A187" s="431">
        <v>926</v>
      </c>
      <c r="B187" s="431">
        <v>92695</v>
      </c>
      <c r="C187" s="431">
        <v>6060</v>
      </c>
      <c r="D187" s="432"/>
      <c r="E187" s="433">
        <v>7500</v>
      </c>
      <c r="F187" s="437"/>
      <c r="G187" s="429">
        <f t="shared" si="2"/>
        <v>0</v>
      </c>
      <c r="H187" s="438" t="s">
        <v>486</v>
      </c>
      <c r="J187" s="417"/>
      <c r="K187" s="417"/>
      <c r="L187" s="417"/>
      <c r="M187" s="417"/>
      <c r="N187" s="417"/>
      <c r="O187" s="417"/>
    </row>
    <row r="188" spans="1:15" s="143" customFormat="1" ht="15" x14ac:dyDescent="0.25">
      <c r="A188" s="650" t="s">
        <v>31</v>
      </c>
      <c r="B188" s="651"/>
      <c r="C188" s="651"/>
      <c r="D188" s="652"/>
      <c r="E188" s="462">
        <f>E182+E175+E170+E160+E151+E143+E133+E126+E119+E109+E100+E92+E85+E79+E69+E61+E54+E49+E43+E37+E29+E18+E7</f>
        <v>438337.08</v>
      </c>
      <c r="F188" s="462">
        <f>F182+F175+F170+F160+F151+F143+F133+F126+F119+F109+F100+F92+F85+F79+F69+F61+F54+F49+F43+F37+F29+F18+F7</f>
        <v>45305.67</v>
      </c>
      <c r="G188" s="463">
        <f>F188/E188</f>
        <v>0.10335805950981833</v>
      </c>
      <c r="H188" s="464"/>
      <c r="J188" s="417"/>
      <c r="K188" s="417"/>
      <c r="L188" s="417"/>
      <c r="M188" s="417"/>
      <c r="N188" s="417"/>
      <c r="O188" s="417"/>
    </row>
    <row r="189" spans="1:15" s="143" customFormat="1" ht="15.75" x14ac:dyDescent="0.25">
      <c r="A189" s="144"/>
      <c r="B189" s="144"/>
      <c r="C189" s="144"/>
      <c r="D189" s="145"/>
      <c r="E189" s="144"/>
      <c r="F189" s="144"/>
      <c r="G189" s="144"/>
      <c r="H189" s="139"/>
      <c r="J189" s="412"/>
      <c r="K189" s="412"/>
      <c r="L189" s="412"/>
      <c r="M189" s="413"/>
      <c r="N189" s="414"/>
      <c r="O189" s="415"/>
    </row>
    <row r="190" spans="1:15" s="143" customFormat="1" ht="15" x14ac:dyDescent="0.25">
      <c r="A190" s="144"/>
      <c r="B190" s="144"/>
      <c r="C190" s="144"/>
      <c r="D190" s="145"/>
      <c r="E190" s="144"/>
      <c r="F190" s="144"/>
      <c r="G190" s="144"/>
      <c r="H190" s="139"/>
      <c r="J190" s="417"/>
      <c r="K190" s="417"/>
      <c r="L190" s="417"/>
      <c r="M190" s="417"/>
      <c r="N190" s="417"/>
      <c r="O190" s="417"/>
    </row>
    <row r="191" spans="1:15" s="143" customFormat="1" ht="15" x14ac:dyDescent="0.25">
      <c r="A191" s="144"/>
      <c r="B191" s="144"/>
      <c r="C191" s="144"/>
      <c r="D191" s="145"/>
      <c r="E191" s="144"/>
      <c r="F191" s="144"/>
      <c r="G191" s="144"/>
      <c r="H191" s="139"/>
      <c r="J191" s="417"/>
      <c r="K191" s="417"/>
      <c r="L191" s="417"/>
      <c r="M191" s="417"/>
      <c r="N191" s="417"/>
      <c r="O191" s="417"/>
    </row>
    <row r="192" spans="1:15" s="143" customFormat="1" ht="15" x14ac:dyDescent="0.25">
      <c r="A192" s="144"/>
      <c r="B192" s="144"/>
      <c r="C192" s="144"/>
      <c r="D192" s="145"/>
      <c r="E192" s="301"/>
      <c r="F192" s="301"/>
      <c r="G192" s="144"/>
      <c r="H192" s="139"/>
      <c r="J192" s="417"/>
      <c r="K192" s="417"/>
      <c r="L192" s="417"/>
      <c r="M192" s="417"/>
      <c r="N192" s="417"/>
      <c r="O192" s="417"/>
    </row>
    <row r="193" spans="1:15" s="143" customFormat="1" ht="15" x14ac:dyDescent="0.25">
      <c r="A193" s="144"/>
      <c r="B193" s="144"/>
      <c r="C193" s="144"/>
      <c r="D193" s="145"/>
      <c r="E193" s="144"/>
      <c r="F193" s="144"/>
      <c r="G193" s="144"/>
      <c r="H193" s="139"/>
      <c r="J193" s="417"/>
      <c r="K193" s="417"/>
      <c r="L193" s="417"/>
      <c r="M193" s="417"/>
      <c r="N193" s="417"/>
      <c r="O193" s="417"/>
    </row>
    <row r="194" spans="1:15" s="143" customFormat="1" ht="15" x14ac:dyDescent="0.25">
      <c r="A194" s="144"/>
      <c r="B194" s="144"/>
      <c r="C194" s="144"/>
      <c r="D194" s="145"/>
      <c r="E194" s="144"/>
      <c r="F194" s="144"/>
      <c r="G194" s="144"/>
      <c r="H194" s="139"/>
      <c r="J194" s="417"/>
      <c r="K194" s="417"/>
      <c r="L194" s="417"/>
      <c r="M194" s="417"/>
      <c r="N194" s="417"/>
      <c r="O194" s="417"/>
    </row>
    <row r="195" spans="1:15" s="143" customFormat="1" ht="15" x14ac:dyDescent="0.25">
      <c r="A195" s="144"/>
      <c r="B195" s="144"/>
      <c r="C195" s="144"/>
      <c r="D195" s="145"/>
      <c r="E195" s="144"/>
      <c r="F195" s="144"/>
      <c r="G195" s="144"/>
      <c r="H195" s="139"/>
      <c r="J195" s="417"/>
      <c r="K195" s="417"/>
      <c r="L195" s="417"/>
      <c r="M195" s="417"/>
      <c r="N195" s="417"/>
      <c r="O195" s="417"/>
    </row>
    <row r="196" spans="1:15" s="143" customFormat="1" ht="15.75" x14ac:dyDescent="0.25">
      <c r="A196" s="144"/>
      <c r="B196" s="144"/>
      <c r="C196" s="144"/>
      <c r="D196" s="145"/>
      <c r="E196" s="144"/>
      <c r="F196" s="144"/>
      <c r="G196" s="144"/>
      <c r="H196" s="139"/>
      <c r="J196" s="412"/>
      <c r="K196" s="412"/>
      <c r="L196" s="412"/>
      <c r="M196" s="413"/>
      <c r="N196" s="414"/>
      <c r="O196" s="415"/>
    </row>
    <row r="197" spans="1:15" s="143" customFormat="1" ht="15" x14ac:dyDescent="0.25">
      <c r="A197" s="144"/>
      <c r="B197" s="144"/>
      <c r="C197" s="144"/>
      <c r="D197" s="145"/>
      <c r="E197" s="144"/>
      <c r="F197" s="144"/>
      <c r="G197" s="144"/>
      <c r="H197" s="139"/>
      <c r="J197" s="417"/>
      <c r="K197" s="417"/>
      <c r="L197" s="417"/>
      <c r="M197" s="417"/>
      <c r="N197" s="417"/>
      <c r="O197" s="417"/>
    </row>
    <row r="198" spans="1:15" s="143" customFormat="1" ht="15" x14ac:dyDescent="0.25">
      <c r="A198" s="144"/>
      <c r="B198" s="144"/>
      <c r="C198" s="144"/>
      <c r="D198" s="145"/>
      <c r="E198" s="144"/>
      <c r="F198" s="144"/>
      <c r="G198" s="144"/>
      <c r="H198" s="139"/>
      <c r="J198" s="417"/>
      <c r="K198" s="417"/>
      <c r="L198" s="417"/>
      <c r="M198" s="417"/>
      <c r="N198" s="417"/>
      <c r="O198" s="417"/>
    </row>
    <row r="199" spans="1:15" s="143" customFormat="1" ht="15" x14ac:dyDescent="0.25">
      <c r="A199" s="144"/>
      <c r="B199" s="144"/>
      <c r="C199" s="144"/>
      <c r="D199" s="145"/>
      <c r="E199" s="144"/>
      <c r="F199" s="144"/>
      <c r="G199" s="144"/>
      <c r="H199" s="139"/>
      <c r="J199" s="417"/>
      <c r="K199" s="417"/>
      <c r="L199" s="417"/>
      <c r="M199" s="417"/>
      <c r="N199" s="417"/>
      <c r="O199" s="417"/>
    </row>
    <row r="200" spans="1:15" s="143" customFormat="1" ht="15" x14ac:dyDescent="0.25">
      <c r="A200" s="144"/>
      <c r="B200" s="144"/>
      <c r="C200" s="144"/>
      <c r="D200" s="145"/>
      <c r="E200" s="144"/>
      <c r="F200" s="144"/>
      <c r="G200" s="144"/>
      <c r="H200" s="139"/>
      <c r="J200" s="417"/>
      <c r="K200" s="417"/>
      <c r="L200" s="417"/>
      <c r="M200" s="417"/>
      <c r="N200" s="417"/>
      <c r="O200" s="417"/>
    </row>
    <row r="201" spans="1:15" s="143" customFormat="1" ht="15.75" x14ac:dyDescent="0.25">
      <c r="A201" s="144"/>
      <c r="B201" s="144"/>
      <c r="C201" s="144"/>
      <c r="D201" s="145"/>
      <c r="E201" s="144"/>
      <c r="F201" s="144"/>
      <c r="G201" s="144"/>
      <c r="H201" s="139"/>
      <c r="J201" s="649"/>
      <c r="K201" s="649"/>
      <c r="L201" s="649"/>
      <c r="M201" s="649"/>
      <c r="N201" s="414"/>
      <c r="O201" s="420"/>
    </row>
    <row r="202" spans="1:15" s="143" customFormat="1" ht="15" x14ac:dyDescent="0.25">
      <c r="A202" s="144"/>
      <c r="B202" s="144"/>
      <c r="C202" s="144"/>
      <c r="D202" s="145"/>
      <c r="E202" s="144"/>
      <c r="F202" s="144"/>
      <c r="G202" s="144"/>
      <c r="H202" s="139"/>
      <c r="J202" s="417"/>
      <c r="K202" s="417"/>
      <c r="L202" s="417"/>
      <c r="M202" s="417"/>
      <c r="N202" s="417"/>
      <c r="O202" s="417"/>
    </row>
    <row r="203" spans="1:15" s="143" customFormat="1" ht="15" x14ac:dyDescent="0.25">
      <c r="A203" s="144"/>
      <c r="B203" s="144"/>
      <c r="C203" s="144"/>
      <c r="D203" s="145"/>
      <c r="E203" s="144"/>
      <c r="F203" s="144"/>
      <c r="G203" s="144"/>
      <c r="H203" s="139"/>
    </row>
    <row r="204" spans="1:15" s="143" customFormat="1" ht="15" x14ac:dyDescent="0.25">
      <c r="A204" s="144"/>
      <c r="B204" s="144"/>
      <c r="C204" s="144"/>
      <c r="D204" s="145"/>
      <c r="E204" s="144"/>
      <c r="F204" s="144"/>
      <c r="G204" s="144"/>
      <c r="H204" s="139"/>
    </row>
    <row r="205" spans="1:15" s="143" customFormat="1" ht="15" x14ac:dyDescent="0.25">
      <c r="A205" s="144"/>
      <c r="B205" s="144"/>
      <c r="C205" s="144"/>
      <c r="D205" s="145"/>
      <c r="E205" s="144"/>
      <c r="F205" s="144"/>
      <c r="G205" s="144"/>
      <c r="H205" s="139"/>
    </row>
    <row r="206" spans="1:15" s="143" customFormat="1" ht="15" x14ac:dyDescent="0.25">
      <c r="A206" s="144"/>
      <c r="B206" s="144"/>
      <c r="C206" s="144"/>
      <c r="D206" s="145"/>
      <c r="E206" s="144"/>
      <c r="F206" s="144"/>
      <c r="G206" s="144"/>
      <c r="H206" s="139"/>
    </row>
    <row r="207" spans="1:15" s="143" customFormat="1" ht="15" x14ac:dyDescent="0.25">
      <c r="A207" s="144"/>
      <c r="B207" s="144"/>
      <c r="C207" s="144"/>
      <c r="D207" s="145"/>
      <c r="E207" s="144"/>
      <c r="F207" s="144"/>
      <c r="G207" s="144"/>
      <c r="H207" s="139"/>
    </row>
    <row r="208" spans="1:15" s="143" customFormat="1" ht="15" x14ac:dyDescent="0.25">
      <c r="A208" s="144"/>
      <c r="B208" s="144"/>
      <c r="C208" s="144"/>
      <c r="D208" s="145"/>
      <c r="E208" s="144"/>
      <c r="F208" s="144"/>
      <c r="G208" s="144"/>
      <c r="H208" s="139"/>
    </row>
    <row r="209" spans="1:8" s="143" customFormat="1" ht="15" x14ac:dyDescent="0.25">
      <c r="A209" s="144"/>
      <c r="B209" s="144"/>
      <c r="C209" s="144"/>
      <c r="D209" s="145"/>
      <c r="E209" s="144"/>
      <c r="F209" s="144"/>
      <c r="G209" s="144"/>
      <c r="H209" s="139"/>
    </row>
    <row r="210" spans="1:8" s="143" customFormat="1" ht="15" x14ac:dyDescent="0.25">
      <c r="A210" s="144"/>
      <c r="B210" s="144"/>
      <c r="C210" s="144"/>
      <c r="D210" s="145"/>
      <c r="E210" s="144"/>
      <c r="F210" s="144"/>
      <c r="G210" s="144"/>
      <c r="H210" s="139"/>
    </row>
    <row r="211" spans="1:8" s="143" customFormat="1" ht="15" x14ac:dyDescent="0.25">
      <c r="A211" s="144"/>
      <c r="B211" s="144"/>
      <c r="C211" s="144"/>
      <c r="D211" s="145"/>
      <c r="E211" s="144"/>
      <c r="F211" s="144"/>
      <c r="G211" s="144"/>
      <c r="H211" s="139"/>
    </row>
    <row r="212" spans="1:8" s="143" customFormat="1" ht="15" x14ac:dyDescent="0.25">
      <c r="A212" s="144"/>
      <c r="B212" s="144"/>
      <c r="C212" s="144"/>
      <c r="D212" s="145"/>
      <c r="E212" s="144"/>
      <c r="F212" s="144"/>
      <c r="G212" s="144"/>
      <c r="H212" s="139"/>
    </row>
    <row r="213" spans="1:8" s="143" customFormat="1" ht="15" x14ac:dyDescent="0.25">
      <c r="A213" s="144"/>
      <c r="B213" s="144"/>
      <c r="C213" s="144"/>
      <c r="D213" s="145"/>
      <c r="E213" s="144"/>
      <c r="F213" s="144"/>
      <c r="G213" s="144"/>
      <c r="H213" s="139"/>
    </row>
    <row r="214" spans="1:8" s="143" customFormat="1" ht="15" x14ac:dyDescent="0.25">
      <c r="A214" s="144"/>
      <c r="B214" s="144"/>
      <c r="C214" s="144"/>
      <c r="D214" s="145"/>
      <c r="E214" s="144"/>
      <c r="F214" s="144"/>
      <c r="G214" s="144"/>
      <c r="H214" s="139"/>
    </row>
    <row r="215" spans="1:8" s="143" customFormat="1" ht="15" x14ac:dyDescent="0.25">
      <c r="A215" s="144"/>
      <c r="B215" s="144"/>
      <c r="C215" s="144"/>
      <c r="D215" s="145"/>
      <c r="E215" s="144"/>
      <c r="F215" s="144"/>
      <c r="G215" s="144"/>
      <c r="H215" s="139"/>
    </row>
    <row r="216" spans="1:8" s="143" customFormat="1" ht="15" x14ac:dyDescent="0.25">
      <c r="A216" s="144"/>
      <c r="B216" s="144"/>
      <c r="C216" s="144"/>
      <c r="D216" s="145"/>
      <c r="E216" s="144"/>
      <c r="F216" s="144"/>
      <c r="G216" s="144"/>
      <c r="H216" s="139"/>
    </row>
    <row r="217" spans="1:8" s="143" customFormat="1" ht="15" x14ac:dyDescent="0.25">
      <c r="A217" s="144"/>
      <c r="B217" s="144"/>
      <c r="C217" s="144"/>
      <c r="D217" s="145"/>
      <c r="E217" s="144"/>
      <c r="F217" s="144"/>
      <c r="G217" s="144"/>
      <c r="H217" s="139"/>
    </row>
    <row r="218" spans="1:8" s="143" customFormat="1" ht="15" x14ac:dyDescent="0.25">
      <c r="A218" s="144"/>
      <c r="B218" s="144"/>
      <c r="C218" s="144"/>
      <c r="D218" s="145"/>
      <c r="E218" s="144"/>
      <c r="F218" s="144"/>
      <c r="G218" s="144"/>
      <c r="H218" s="139"/>
    </row>
    <row r="219" spans="1:8" s="143" customFormat="1" ht="15" x14ac:dyDescent="0.25">
      <c r="A219" s="144"/>
      <c r="B219" s="144"/>
      <c r="C219" s="144"/>
      <c r="D219" s="145"/>
      <c r="E219" s="144"/>
      <c r="F219" s="144"/>
      <c r="G219" s="144"/>
      <c r="H219" s="139"/>
    </row>
    <row r="220" spans="1:8" s="143" customFormat="1" ht="15" x14ac:dyDescent="0.25">
      <c r="A220" s="144"/>
      <c r="B220" s="144"/>
      <c r="C220" s="144"/>
      <c r="D220" s="145"/>
      <c r="E220" s="144"/>
      <c r="F220" s="144"/>
      <c r="G220" s="144"/>
      <c r="H220" s="139"/>
    </row>
    <row r="221" spans="1:8" s="143" customFormat="1" ht="15" x14ac:dyDescent="0.25">
      <c r="A221" s="144"/>
      <c r="B221" s="144"/>
      <c r="C221" s="144"/>
      <c r="D221" s="145"/>
      <c r="E221" s="144"/>
      <c r="F221" s="144"/>
      <c r="G221" s="144"/>
      <c r="H221" s="139"/>
    </row>
    <row r="222" spans="1:8" s="143" customFormat="1" ht="15" x14ac:dyDescent="0.25">
      <c r="A222" s="144"/>
      <c r="B222" s="144"/>
      <c r="C222" s="144"/>
      <c r="D222" s="145"/>
      <c r="E222" s="144"/>
      <c r="F222" s="144"/>
      <c r="G222" s="144"/>
      <c r="H222" s="139"/>
    </row>
    <row r="223" spans="1:8" s="143" customFormat="1" ht="15" x14ac:dyDescent="0.25">
      <c r="A223" s="144"/>
      <c r="B223" s="144"/>
      <c r="C223" s="144"/>
      <c r="D223" s="145"/>
      <c r="E223" s="144"/>
      <c r="F223" s="144"/>
      <c r="G223" s="144"/>
      <c r="H223" s="139"/>
    </row>
    <row r="224" spans="1:8" s="143" customFormat="1" ht="15" x14ac:dyDescent="0.25">
      <c r="A224" s="144"/>
      <c r="B224" s="144"/>
      <c r="C224" s="144"/>
      <c r="D224" s="145"/>
      <c r="E224" s="144"/>
      <c r="F224" s="144"/>
      <c r="G224" s="144"/>
      <c r="H224" s="139"/>
    </row>
    <row r="225" spans="1:8" s="143" customFormat="1" ht="15" x14ac:dyDescent="0.25">
      <c r="A225" s="144"/>
      <c r="B225" s="144"/>
      <c r="C225" s="144"/>
      <c r="D225" s="145"/>
      <c r="E225" s="144"/>
      <c r="F225" s="144"/>
      <c r="G225" s="144"/>
      <c r="H225" s="139"/>
    </row>
    <row r="226" spans="1:8" s="143" customFormat="1" ht="15" x14ac:dyDescent="0.25">
      <c r="A226" s="144"/>
      <c r="B226" s="144"/>
      <c r="C226" s="144"/>
      <c r="D226" s="145"/>
      <c r="E226" s="144"/>
      <c r="F226" s="144"/>
      <c r="G226" s="144"/>
      <c r="H226" s="139"/>
    </row>
    <row r="227" spans="1:8" s="143" customFormat="1" ht="15" x14ac:dyDescent="0.25">
      <c r="A227" s="144"/>
      <c r="B227" s="144"/>
      <c r="C227" s="144"/>
      <c r="D227" s="145"/>
      <c r="E227" s="144"/>
      <c r="F227" s="144"/>
      <c r="G227" s="144"/>
      <c r="H227" s="139"/>
    </row>
    <row r="228" spans="1:8" s="143" customFormat="1" ht="15" x14ac:dyDescent="0.25">
      <c r="A228" s="144"/>
      <c r="B228" s="144"/>
      <c r="C228" s="144"/>
      <c r="D228" s="145"/>
      <c r="E228" s="144"/>
      <c r="F228" s="144"/>
      <c r="G228" s="144"/>
      <c r="H228" s="139"/>
    </row>
    <row r="229" spans="1:8" s="143" customFormat="1" ht="15" x14ac:dyDescent="0.25">
      <c r="A229" s="144"/>
      <c r="B229" s="144"/>
      <c r="C229" s="144"/>
      <c r="D229" s="145"/>
      <c r="E229" s="144"/>
      <c r="F229" s="144"/>
      <c r="G229" s="144"/>
      <c r="H229" s="139"/>
    </row>
    <row r="230" spans="1:8" s="143" customFormat="1" ht="15" x14ac:dyDescent="0.25">
      <c r="A230" s="144"/>
      <c r="B230" s="144"/>
      <c r="C230" s="144"/>
      <c r="D230" s="145"/>
      <c r="E230" s="144"/>
      <c r="F230" s="144"/>
      <c r="G230" s="144"/>
      <c r="H230" s="139"/>
    </row>
  </sheetData>
  <mergeCells count="3">
    <mergeCell ref="J201:M201"/>
    <mergeCell ref="A188:D188"/>
    <mergeCell ref="A1:H1"/>
  </mergeCells>
  <phoneticPr fontId="0" type="noConversion"/>
  <pageMargins left="0.26" right="0.2" top="0.33" bottom="0.25" header="0.3" footer="0.25"/>
  <pageSetup paperSize="9" scale="99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V105"/>
  <sheetViews>
    <sheetView zoomScale="136" zoomScaleNormal="136" workbookViewId="0">
      <pane xSplit="10" ySplit="12" topLeftCell="K13" activePane="bottomRight" state="frozen"/>
      <selection pane="topRight" activeCell="L1" sqref="L1"/>
      <selection pane="bottomLeft" activeCell="A12" sqref="A12"/>
      <selection pane="bottomRight" activeCell="J19" sqref="J19"/>
    </sheetView>
  </sheetViews>
  <sheetFormatPr defaultRowHeight="15" x14ac:dyDescent="0.25"/>
  <cols>
    <col min="1" max="1" width="3.7109375" customWidth="1"/>
    <col min="2" max="2" width="8.5703125" style="330" customWidth="1"/>
    <col min="3" max="3" width="4.140625" style="362" customWidth="1"/>
    <col min="4" max="4" width="7.42578125" customWidth="1"/>
    <col min="8" max="8" width="7.85546875" customWidth="1"/>
    <col min="21" max="21" width="2.7109375" customWidth="1"/>
    <col min="22" max="22" width="11.5703125" customWidth="1"/>
  </cols>
  <sheetData>
    <row r="1" spans="1:22" x14ac:dyDescent="0.25">
      <c r="A1" s="670" t="s">
        <v>536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162"/>
      <c r="V1" s="162"/>
    </row>
    <row r="2" spans="1:22" x14ac:dyDescent="0.25">
      <c r="A2" s="161"/>
      <c r="B2" s="161"/>
      <c r="C2" s="354"/>
      <c r="D2" s="163"/>
      <c r="E2" s="163"/>
      <c r="F2" s="163"/>
      <c r="G2" s="163"/>
      <c r="H2" s="163"/>
      <c r="I2" s="163"/>
      <c r="J2" s="163"/>
      <c r="K2" s="163"/>
      <c r="L2" s="164"/>
      <c r="M2" s="164"/>
      <c r="N2" s="164"/>
      <c r="O2" s="164"/>
      <c r="P2" s="683" t="s">
        <v>601</v>
      </c>
      <c r="Q2" s="683"/>
      <c r="R2" s="683"/>
      <c r="S2" s="683"/>
      <c r="T2" s="683"/>
      <c r="U2" s="162"/>
      <c r="V2" s="162"/>
    </row>
    <row r="3" spans="1:22" ht="15.75" thickBot="1" x14ac:dyDescent="0.3">
      <c r="A3" s="162"/>
      <c r="B3" s="363"/>
      <c r="C3" s="35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684" t="s">
        <v>242</v>
      </c>
      <c r="R3" s="684"/>
      <c r="S3" s="684"/>
      <c r="T3" s="684"/>
      <c r="U3" s="162"/>
      <c r="V3" s="162"/>
    </row>
    <row r="4" spans="1:22" ht="23.45" customHeight="1" thickBot="1" x14ac:dyDescent="0.3">
      <c r="A4" s="674" t="s">
        <v>0</v>
      </c>
      <c r="B4" s="677" t="s">
        <v>225</v>
      </c>
      <c r="C4" s="660" t="s">
        <v>56</v>
      </c>
      <c r="D4" s="667" t="s">
        <v>176</v>
      </c>
      <c r="E4" s="668"/>
      <c r="F4" s="671" t="s">
        <v>33</v>
      </c>
      <c r="G4" s="672"/>
      <c r="H4" s="672"/>
      <c r="I4" s="673" t="s">
        <v>34</v>
      </c>
      <c r="J4" s="669"/>
      <c r="K4" s="669"/>
      <c r="L4" s="168"/>
      <c r="M4" s="168"/>
      <c r="N4" s="654" t="s">
        <v>226</v>
      </c>
      <c r="O4" s="669"/>
      <c r="P4" s="669"/>
      <c r="Q4" s="654" t="s">
        <v>227</v>
      </c>
      <c r="R4" s="655"/>
      <c r="S4" s="669" t="s">
        <v>177</v>
      </c>
      <c r="T4" s="655"/>
      <c r="U4" s="169"/>
      <c r="V4" s="170"/>
    </row>
    <row r="5" spans="1:22" ht="15.75" thickBot="1" x14ac:dyDescent="0.3">
      <c r="A5" s="675"/>
      <c r="B5" s="678"/>
      <c r="C5" s="661"/>
      <c r="D5" s="656" t="s">
        <v>247</v>
      </c>
      <c r="E5" s="665" t="s">
        <v>248</v>
      </c>
      <c r="F5" s="680" t="s">
        <v>228</v>
      </c>
      <c r="G5" s="664" t="s">
        <v>4</v>
      </c>
      <c r="H5" s="665" t="s">
        <v>189</v>
      </c>
      <c r="I5" s="665" t="s">
        <v>228</v>
      </c>
      <c r="J5" s="680" t="s">
        <v>4</v>
      </c>
      <c r="K5" s="664" t="s">
        <v>189</v>
      </c>
      <c r="L5" s="654" t="s">
        <v>229</v>
      </c>
      <c r="M5" s="669"/>
      <c r="N5" s="656" t="s">
        <v>539</v>
      </c>
      <c r="O5" s="665" t="s">
        <v>230</v>
      </c>
      <c r="P5" s="656" t="s">
        <v>189</v>
      </c>
      <c r="Q5" s="667" t="s">
        <v>244</v>
      </c>
      <c r="R5" s="668"/>
      <c r="S5" s="682" t="s">
        <v>244</v>
      </c>
      <c r="T5" s="668"/>
      <c r="U5" s="169"/>
      <c r="V5" s="170"/>
    </row>
    <row r="6" spans="1:22" ht="17.25" thickBot="1" x14ac:dyDescent="0.3">
      <c r="A6" s="676"/>
      <c r="B6" s="679"/>
      <c r="C6" s="662"/>
      <c r="D6" s="658"/>
      <c r="E6" s="666"/>
      <c r="F6" s="681"/>
      <c r="G6" s="658"/>
      <c r="H6" s="666"/>
      <c r="I6" s="666"/>
      <c r="J6" s="681"/>
      <c r="K6" s="658"/>
      <c r="L6" s="171" t="s">
        <v>231</v>
      </c>
      <c r="M6" s="172" t="s">
        <v>232</v>
      </c>
      <c r="N6" s="658"/>
      <c r="O6" s="666"/>
      <c r="P6" s="657"/>
      <c r="Q6" s="172" t="s">
        <v>245</v>
      </c>
      <c r="R6" s="391" t="s">
        <v>246</v>
      </c>
      <c r="S6" s="167" t="s">
        <v>245</v>
      </c>
      <c r="T6" s="172" t="s">
        <v>246</v>
      </c>
      <c r="U6" s="169"/>
      <c r="V6" s="170"/>
    </row>
    <row r="7" spans="1:22" s="297" customFormat="1" ht="8.4499999999999993" customHeight="1" thickBot="1" x14ac:dyDescent="0.3">
      <c r="A7" s="173">
        <v>1</v>
      </c>
      <c r="B7" s="174">
        <v>2</v>
      </c>
      <c r="C7" s="304">
        <v>3</v>
      </c>
      <c r="D7" s="173">
        <v>5</v>
      </c>
      <c r="E7" s="174">
        <v>6</v>
      </c>
      <c r="F7" s="173">
        <v>7</v>
      </c>
      <c r="G7" s="174">
        <v>8</v>
      </c>
      <c r="H7" s="173">
        <v>9</v>
      </c>
      <c r="I7" s="174">
        <v>10</v>
      </c>
      <c r="J7" s="173">
        <v>11</v>
      </c>
      <c r="K7" s="174">
        <v>12</v>
      </c>
      <c r="L7" s="173">
        <v>13</v>
      </c>
      <c r="M7" s="174">
        <v>14</v>
      </c>
      <c r="N7" s="173">
        <v>15</v>
      </c>
      <c r="O7" s="174">
        <v>16</v>
      </c>
      <c r="P7" s="173">
        <v>17</v>
      </c>
      <c r="Q7" s="174">
        <v>18</v>
      </c>
      <c r="R7" s="173">
        <v>19</v>
      </c>
      <c r="S7" s="174">
        <v>20</v>
      </c>
      <c r="T7" s="174">
        <v>21</v>
      </c>
      <c r="U7" s="302"/>
      <c r="V7" s="303"/>
    </row>
    <row r="8" spans="1:22" ht="15.75" thickBot="1" x14ac:dyDescent="0.3">
      <c r="A8" s="175">
        <v>801</v>
      </c>
      <c r="B8" s="364"/>
      <c r="C8" s="356"/>
      <c r="D8" s="371">
        <f>D10+D12+D13</f>
        <v>0</v>
      </c>
      <c r="E8" s="371">
        <f>SUM(E10:E13)</f>
        <v>5528.43</v>
      </c>
      <c r="F8" s="371">
        <f>SUM(F10:F13)</f>
        <v>1075260</v>
      </c>
      <c r="G8" s="371">
        <f>SUM(G10:G13)</f>
        <v>319319.36</v>
      </c>
      <c r="H8" s="372">
        <f>G8/F8</f>
        <v>0.29696943994940755</v>
      </c>
      <c r="I8" s="371">
        <f>SUM(I10:I13)</f>
        <v>1073960</v>
      </c>
      <c r="J8" s="371">
        <f>SUM(J10:J13)</f>
        <v>200363.51</v>
      </c>
      <c r="K8" s="372">
        <f>J8/I8</f>
        <v>0.18656515140228688</v>
      </c>
      <c r="L8" s="371">
        <f>SUM(L10:L13)</f>
        <v>200363.51</v>
      </c>
      <c r="M8" s="371">
        <f>SUM(M10:M13)</f>
        <v>0</v>
      </c>
      <c r="N8" s="371">
        <f>SUM(N10:N13)</f>
        <v>1300</v>
      </c>
      <c r="O8" s="371">
        <f>SUM(O10:O13)</f>
        <v>124484.28</v>
      </c>
      <c r="P8" s="372">
        <f>O8/N8</f>
        <v>95.75713846153846</v>
      </c>
      <c r="Q8" s="371">
        <f>SUM(Q10:Q13)</f>
        <v>28834.5</v>
      </c>
      <c r="R8" s="371">
        <f>SUM(R10:R13)</f>
        <v>29318.6</v>
      </c>
      <c r="S8" s="371">
        <f>SUM(S10:S13)</f>
        <v>18172.579999999998</v>
      </c>
      <c r="T8" s="373">
        <f>SUM(T10:T13)</f>
        <v>34649.869999999995</v>
      </c>
      <c r="U8" s="176"/>
      <c r="V8" s="162"/>
    </row>
    <row r="9" spans="1:22" s="306" customFormat="1" x14ac:dyDescent="0.25">
      <c r="A9" s="369"/>
      <c r="B9" s="365" t="s">
        <v>7</v>
      </c>
      <c r="C9" s="357"/>
      <c r="D9" s="374"/>
      <c r="E9" s="374"/>
      <c r="F9" s="374"/>
      <c r="G9" s="374"/>
      <c r="H9" s="375"/>
      <c r="I9" s="374"/>
      <c r="J9" s="374"/>
      <c r="K9" s="376"/>
      <c r="L9" s="374"/>
      <c r="M9" s="374"/>
      <c r="N9" s="374"/>
      <c r="O9" s="374"/>
      <c r="P9" s="377"/>
      <c r="Q9" s="374"/>
      <c r="R9" s="374"/>
      <c r="S9" s="374"/>
      <c r="T9" s="378"/>
      <c r="U9" s="176"/>
      <c r="V9" s="305"/>
    </row>
    <row r="10" spans="1:22" s="306" customFormat="1" x14ac:dyDescent="0.25">
      <c r="A10" s="370"/>
      <c r="B10" s="366">
        <v>80101</v>
      </c>
      <c r="C10" s="358"/>
      <c r="D10" s="379">
        <f>D16+D39+D61+D68+D75+D83</f>
        <v>0</v>
      </c>
      <c r="E10" s="379">
        <f>E16+E39+E61+E68+E75+E83</f>
        <v>2820.56</v>
      </c>
      <c r="F10" s="379">
        <f>F16+F39+F61+F68+F75+F83</f>
        <v>154380</v>
      </c>
      <c r="G10" s="379">
        <f>G16+G39+G61+G68+G75+G83</f>
        <v>37747.97</v>
      </c>
      <c r="H10" s="380">
        <f>G10/F10</f>
        <v>0.24451334369737013</v>
      </c>
      <c r="I10" s="379">
        <f>I16+I39+I61+I68+I75+I83</f>
        <v>154380</v>
      </c>
      <c r="J10" s="379">
        <f>J16+J39+J61+J68+J75+J83</f>
        <v>24475.639999999996</v>
      </c>
      <c r="K10" s="379">
        <f>J10/I10*100</f>
        <v>15.854152092239925</v>
      </c>
      <c r="L10" s="379">
        <f>L16+L39+L61+L68+L75+L83</f>
        <v>24475.639999999996</v>
      </c>
      <c r="M10" s="379">
        <f>M16+M39+M61+M68+M75+M83</f>
        <v>0</v>
      </c>
      <c r="N10" s="379">
        <f>N16+N39+N61+N68+N75+N83</f>
        <v>700</v>
      </c>
      <c r="O10" s="379">
        <f>O16+O39+O61+O68+O75+O83</f>
        <v>63432.33</v>
      </c>
      <c r="P10" s="379">
        <f>O10/N10*100</f>
        <v>9061.761428571428</v>
      </c>
      <c r="Q10" s="379">
        <f>Q16+Q39+Q61+Q68+Q75+Q83</f>
        <v>16293.2</v>
      </c>
      <c r="R10" s="379">
        <f>R16+R39+R61+R68+R75+R83</f>
        <v>8903</v>
      </c>
      <c r="S10" s="379">
        <f>S16+S39+S61+S68+S75+S83</f>
        <v>5927.86</v>
      </c>
      <c r="T10" s="381">
        <f>T16+T39+T61+T68+T75+T83</f>
        <v>13543.34</v>
      </c>
      <c r="U10" s="176"/>
      <c r="V10" s="305"/>
    </row>
    <row r="11" spans="1:22" s="306" customFormat="1" x14ac:dyDescent="0.25">
      <c r="A11" s="370"/>
      <c r="B11" s="366">
        <v>80103</v>
      </c>
      <c r="C11" s="358"/>
      <c r="D11" s="379">
        <f>D26+D48</f>
        <v>0</v>
      </c>
      <c r="E11" s="379">
        <f t="shared" ref="E11:T11" si="0">E26+E48</f>
        <v>532.87</v>
      </c>
      <c r="F11" s="379">
        <f t="shared" si="0"/>
        <v>2000</v>
      </c>
      <c r="G11" s="379">
        <f t="shared" si="0"/>
        <v>0</v>
      </c>
      <c r="H11" s="380">
        <f>G11/F11</f>
        <v>0</v>
      </c>
      <c r="I11" s="379">
        <f t="shared" si="0"/>
        <v>2000</v>
      </c>
      <c r="J11" s="379">
        <f t="shared" si="0"/>
        <v>532.87</v>
      </c>
      <c r="K11" s="379">
        <f>J11/I11*100</f>
        <v>26.643499999999996</v>
      </c>
      <c r="L11" s="379">
        <f t="shared" si="0"/>
        <v>532.87</v>
      </c>
      <c r="M11" s="379">
        <f t="shared" si="0"/>
        <v>0</v>
      </c>
      <c r="N11" s="379">
        <f t="shared" si="0"/>
        <v>0</v>
      </c>
      <c r="O11" s="379">
        <f t="shared" si="0"/>
        <v>0</v>
      </c>
      <c r="P11" s="379"/>
      <c r="Q11" s="379">
        <f t="shared" si="0"/>
        <v>0</v>
      </c>
      <c r="R11" s="379">
        <f t="shared" si="0"/>
        <v>0</v>
      </c>
      <c r="S11" s="379">
        <f t="shared" si="0"/>
        <v>0</v>
      </c>
      <c r="T11" s="379">
        <f t="shared" si="0"/>
        <v>0</v>
      </c>
      <c r="U11" s="176"/>
      <c r="V11" s="305"/>
    </row>
    <row r="12" spans="1:22" s="306" customFormat="1" x14ac:dyDescent="0.25">
      <c r="A12" s="370"/>
      <c r="B12" s="366">
        <v>80104</v>
      </c>
      <c r="C12" s="358"/>
      <c r="D12" s="379">
        <f>D90</f>
        <v>0</v>
      </c>
      <c r="E12" s="379">
        <f t="shared" ref="E12:T12" si="1">E90</f>
        <v>1050.7</v>
      </c>
      <c r="F12" s="379">
        <f t="shared" si="1"/>
        <v>141920</v>
      </c>
      <c r="G12" s="379">
        <f t="shared" si="1"/>
        <v>31307.99</v>
      </c>
      <c r="H12" s="380">
        <f>G12/F12</f>
        <v>0.22060308624577227</v>
      </c>
      <c r="I12" s="379">
        <f t="shared" si="1"/>
        <v>141520</v>
      </c>
      <c r="J12" s="379">
        <f t="shared" si="1"/>
        <v>27105.820000000003</v>
      </c>
      <c r="K12" s="379">
        <f>J12/I12*100</f>
        <v>19.153349349915207</v>
      </c>
      <c r="L12" s="379">
        <f>L90</f>
        <v>27105.820000000003</v>
      </c>
      <c r="M12" s="379">
        <f t="shared" si="1"/>
        <v>0</v>
      </c>
      <c r="N12" s="379">
        <f t="shared" si="1"/>
        <v>600</v>
      </c>
      <c r="O12" s="379">
        <v>61051.95</v>
      </c>
      <c r="P12" s="379"/>
      <c r="Q12" s="379">
        <f t="shared" si="1"/>
        <v>12541.3</v>
      </c>
      <c r="R12" s="379">
        <f t="shared" si="1"/>
        <v>20415.599999999999</v>
      </c>
      <c r="S12" s="379">
        <f t="shared" si="1"/>
        <v>12244.72</v>
      </c>
      <c r="T12" s="381">
        <f t="shared" si="1"/>
        <v>21106.53</v>
      </c>
      <c r="U12" s="176"/>
      <c r="V12" s="305"/>
    </row>
    <row r="13" spans="1:22" s="306" customFormat="1" ht="20.45" customHeight="1" x14ac:dyDescent="0.25">
      <c r="A13" s="370"/>
      <c r="B13" s="366">
        <v>80148</v>
      </c>
      <c r="C13" s="358"/>
      <c r="D13" s="379">
        <f>D31+D52+D99</f>
        <v>0</v>
      </c>
      <c r="E13" s="379">
        <f t="shared" ref="E13:T13" si="2">E31+E52+E99</f>
        <v>1124.3000000000002</v>
      </c>
      <c r="F13" s="379">
        <f t="shared" si="2"/>
        <v>776960</v>
      </c>
      <c r="G13" s="379">
        <f t="shared" si="2"/>
        <v>250263.4</v>
      </c>
      <c r="H13" s="380">
        <f>G13/F13</f>
        <v>0.32210589991762767</v>
      </c>
      <c r="I13" s="379">
        <f t="shared" si="2"/>
        <v>776060</v>
      </c>
      <c r="J13" s="379">
        <f t="shared" si="2"/>
        <v>148249.18</v>
      </c>
      <c r="K13" s="379">
        <f>J13/I13*100</f>
        <v>19.10279875267376</v>
      </c>
      <c r="L13" s="379">
        <f t="shared" si="2"/>
        <v>148249.18</v>
      </c>
      <c r="M13" s="379">
        <f t="shared" si="2"/>
        <v>0</v>
      </c>
      <c r="N13" s="379">
        <f t="shared" si="2"/>
        <v>0</v>
      </c>
      <c r="O13" s="379">
        <f t="shared" si="2"/>
        <v>0</v>
      </c>
      <c r="P13" s="379"/>
      <c r="Q13" s="379">
        <f t="shared" si="2"/>
        <v>0</v>
      </c>
      <c r="R13" s="379">
        <f t="shared" si="2"/>
        <v>0</v>
      </c>
      <c r="S13" s="379">
        <f t="shared" si="2"/>
        <v>0</v>
      </c>
      <c r="T13" s="379">
        <f t="shared" si="2"/>
        <v>0</v>
      </c>
      <c r="U13" s="176"/>
      <c r="V13" s="305"/>
    </row>
    <row r="14" spans="1:22" x14ac:dyDescent="0.25">
      <c r="A14" s="663" t="s">
        <v>97</v>
      </c>
      <c r="B14" s="663"/>
      <c r="C14" s="359"/>
      <c r="D14" s="382"/>
      <c r="E14" s="382"/>
      <c r="F14" s="382"/>
      <c r="G14" s="382"/>
      <c r="H14" s="383"/>
      <c r="I14" s="382"/>
      <c r="J14" s="382"/>
      <c r="K14" s="384"/>
      <c r="L14" s="382"/>
      <c r="M14" s="382"/>
      <c r="N14" s="382"/>
      <c r="O14" s="382"/>
      <c r="P14" s="384"/>
      <c r="Q14" s="382"/>
      <c r="R14" s="382"/>
      <c r="S14" s="382"/>
      <c r="T14" s="382"/>
      <c r="U14" s="176"/>
      <c r="V14" s="162"/>
    </row>
    <row r="15" spans="1:22" s="308" customFormat="1" x14ac:dyDescent="0.25">
      <c r="A15" s="307"/>
      <c r="B15" s="659" t="s">
        <v>278</v>
      </c>
      <c r="C15" s="659"/>
      <c r="D15" s="385">
        <f>D16+D31</f>
        <v>0</v>
      </c>
      <c r="E15" s="385">
        <f>E16+E26+E31</f>
        <v>835.06999999999994</v>
      </c>
      <c r="F15" s="385">
        <f>F16+F26+F31</f>
        <v>285080</v>
      </c>
      <c r="G15" s="385">
        <f>G16+G26+G31</f>
        <v>84481.68</v>
      </c>
      <c r="H15" s="386">
        <f t="shared" ref="H15:H20" si="3">G15/F15</f>
        <v>0.2963437631542023</v>
      </c>
      <c r="I15" s="385">
        <f>I16+I26+I31</f>
        <v>284880</v>
      </c>
      <c r="J15" s="385">
        <f>J16+J26+J31</f>
        <v>54772.229999999996</v>
      </c>
      <c r="K15" s="386">
        <f>J15/I15</f>
        <v>0.19226421651221565</v>
      </c>
      <c r="L15" s="385">
        <f>L16+L26+L31</f>
        <v>54772.229999999996</v>
      </c>
      <c r="M15" s="385">
        <f>M16+M31</f>
        <v>0</v>
      </c>
      <c r="N15" s="385">
        <f>N16+N31</f>
        <v>200</v>
      </c>
      <c r="O15" s="385">
        <f>O16+O31</f>
        <v>30544.52</v>
      </c>
      <c r="P15" s="386">
        <f>O15/N15</f>
        <v>152.7226</v>
      </c>
      <c r="Q15" s="385">
        <f>Q16+Q31</f>
        <v>5189.5</v>
      </c>
      <c r="R15" s="385">
        <f>R16+R31</f>
        <v>1350.5</v>
      </c>
      <c r="S15" s="385">
        <f>S16+S31</f>
        <v>3832.2</v>
      </c>
      <c r="T15" s="385">
        <f>T16+T31</f>
        <v>8950.1</v>
      </c>
      <c r="U15" s="177"/>
      <c r="V15" s="423"/>
    </row>
    <row r="16" spans="1:22" s="263" customFormat="1" x14ac:dyDescent="0.25">
      <c r="A16" s="309"/>
      <c r="B16" s="367">
        <v>80101</v>
      </c>
      <c r="C16" s="360"/>
      <c r="D16" s="387">
        <v>0</v>
      </c>
      <c r="E16" s="387">
        <v>146.91</v>
      </c>
      <c r="F16" s="387">
        <f>SUM(F17:F25)</f>
        <v>54080</v>
      </c>
      <c r="G16" s="387">
        <f>SUM(G17:G25)</f>
        <v>13793.78</v>
      </c>
      <c r="H16" s="388">
        <f t="shared" si="3"/>
        <v>0.25506250000000003</v>
      </c>
      <c r="I16" s="387">
        <f>SUM(I18:I25)</f>
        <v>54080</v>
      </c>
      <c r="J16" s="387">
        <f>SUM(J18:J25)</f>
        <v>11928.63</v>
      </c>
      <c r="K16" s="388">
        <f t="shared" ref="K16:K97" si="4">J16/I16</f>
        <v>0.2205737795857988</v>
      </c>
      <c r="L16" s="387">
        <f>SUM(L18:L25)</f>
        <v>11928.63</v>
      </c>
      <c r="M16" s="387">
        <f>SUM(M18:M25)</f>
        <v>0</v>
      </c>
      <c r="N16" s="387">
        <v>200</v>
      </c>
      <c r="O16" s="387">
        <v>30544.52</v>
      </c>
      <c r="P16" s="388">
        <f>O16/N16</f>
        <v>152.7226</v>
      </c>
      <c r="Q16" s="387">
        <v>5189.5</v>
      </c>
      <c r="R16" s="387">
        <v>1350.5</v>
      </c>
      <c r="S16" s="387">
        <v>3832.2</v>
      </c>
      <c r="T16" s="387">
        <v>8950.1</v>
      </c>
      <c r="U16" s="310"/>
      <c r="V16" s="423"/>
    </row>
    <row r="17" spans="1:22" s="263" customFormat="1" x14ac:dyDescent="0.25">
      <c r="A17" s="309"/>
      <c r="B17" s="367"/>
      <c r="C17" s="360" t="s">
        <v>537</v>
      </c>
      <c r="D17" s="387"/>
      <c r="E17" s="387"/>
      <c r="F17" s="387">
        <v>50000</v>
      </c>
      <c r="G17" s="387">
        <v>10940</v>
      </c>
      <c r="H17" s="388">
        <f t="shared" si="3"/>
        <v>0.21879999999999999</v>
      </c>
      <c r="I17" s="387"/>
      <c r="J17" s="387"/>
      <c r="K17" s="388"/>
      <c r="L17" s="387"/>
      <c r="M17" s="387"/>
      <c r="N17" s="387"/>
      <c r="O17" s="387"/>
      <c r="P17" s="388"/>
      <c r="Q17" s="387"/>
      <c r="R17" s="387"/>
      <c r="S17" s="387"/>
      <c r="T17" s="387"/>
      <c r="U17" s="310"/>
      <c r="V17" s="423"/>
    </row>
    <row r="18" spans="1:22" s="263" customFormat="1" ht="15" customHeight="1" x14ac:dyDescent="0.25">
      <c r="A18" s="309"/>
      <c r="B18" s="367"/>
      <c r="C18" s="360" t="s">
        <v>451</v>
      </c>
      <c r="D18" s="387"/>
      <c r="E18" s="387"/>
      <c r="F18" s="387">
        <v>500</v>
      </c>
      <c r="G18" s="387">
        <v>216.42</v>
      </c>
      <c r="H18" s="388">
        <f t="shared" si="3"/>
        <v>0.43284</v>
      </c>
      <c r="I18" s="387"/>
      <c r="J18" s="387"/>
      <c r="K18" s="388"/>
      <c r="L18" s="387"/>
      <c r="M18" s="387"/>
      <c r="N18" s="387"/>
      <c r="O18" s="387"/>
      <c r="P18" s="388"/>
      <c r="Q18" s="387"/>
      <c r="R18" s="387"/>
      <c r="S18" s="387"/>
      <c r="T18" s="387"/>
      <c r="U18" s="310"/>
      <c r="V18" s="423"/>
    </row>
    <row r="19" spans="1:22" s="263" customFormat="1" ht="15" customHeight="1" x14ac:dyDescent="0.25">
      <c r="A19" s="309"/>
      <c r="B19" s="367"/>
      <c r="C19" s="360" t="s">
        <v>454</v>
      </c>
      <c r="D19" s="387"/>
      <c r="E19" s="387"/>
      <c r="F19" s="387">
        <v>1000</v>
      </c>
      <c r="G19" s="387">
        <v>57.36</v>
      </c>
      <c r="H19" s="388">
        <f t="shared" si="3"/>
        <v>5.7360000000000001E-2</v>
      </c>
      <c r="I19" s="387"/>
      <c r="J19" s="387"/>
      <c r="K19" s="388"/>
      <c r="L19" s="387"/>
      <c r="M19" s="387"/>
      <c r="N19" s="387"/>
      <c r="O19" s="387"/>
      <c r="P19" s="388"/>
      <c r="Q19" s="387"/>
      <c r="R19" s="387"/>
      <c r="S19" s="387"/>
      <c r="T19" s="387"/>
      <c r="U19" s="310"/>
      <c r="V19" s="423"/>
    </row>
    <row r="20" spans="1:22" s="263" customFormat="1" ht="15" customHeight="1" x14ac:dyDescent="0.25">
      <c r="A20" s="309"/>
      <c r="B20" s="367"/>
      <c r="C20" s="360" t="s">
        <v>538</v>
      </c>
      <c r="D20" s="387"/>
      <c r="E20" s="387"/>
      <c r="F20" s="387">
        <v>2580</v>
      </c>
      <c r="G20" s="387">
        <v>2580</v>
      </c>
      <c r="H20" s="388">
        <f t="shared" si="3"/>
        <v>1</v>
      </c>
      <c r="I20" s="387"/>
      <c r="J20" s="387"/>
      <c r="K20" s="388"/>
      <c r="L20" s="387"/>
      <c r="M20" s="387"/>
      <c r="N20" s="387"/>
      <c r="O20" s="387"/>
      <c r="P20" s="388"/>
      <c r="Q20" s="387"/>
      <c r="R20" s="387"/>
      <c r="S20" s="387"/>
      <c r="T20" s="387"/>
      <c r="U20" s="310"/>
      <c r="V20" s="423"/>
    </row>
    <row r="21" spans="1:22" s="263" customFormat="1" ht="15" customHeight="1" x14ac:dyDescent="0.25">
      <c r="A21" s="309"/>
      <c r="B21" s="367"/>
      <c r="C21" s="360" t="s">
        <v>455</v>
      </c>
      <c r="D21" s="387"/>
      <c r="E21" s="387"/>
      <c r="F21" s="387"/>
      <c r="G21" s="387"/>
      <c r="H21" s="388"/>
      <c r="I21" s="387">
        <v>0</v>
      </c>
      <c r="J21" s="387">
        <v>146.91</v>
      </c>
      <c r="K21" s="388"/>
      <c r="L21" s="387">
        <v>146.91</v>
      </c>
      <c r="M21" s="387"/>
      <c r="N21" s="387"/>
      <c r="O21" s="387"/>
      <c r="P21" s="388"/>
      <c r="Q21" s="387"/>
      <c r="R21" s="387"/>
      <c r="S21" s="387"/>
      <c r="T21" s="387"/>
      <c r="U21" s="310"/>
      <c r="V21" s="423"/>
    </row>
    <row r="22" spans="1:22" s="263" customFormat="1" x14ac:dyDescent="0.25">
      <c r="A22" s="309"/>
      <c r="B22" s="367"/>
      <c r="C22" s="360" t="s">
        <v>456</v>
      </c>
      <c r="D22" s="387"/>
      <c r="E22" s="387"/>
      <c r="F22" s="387"/>
      <c r="G22" s="387"/>
      <c r="H22" s="388"/>
      <c r="I22" s="387">
        <v>27080</v>
      </c>
      <c r="J22" s="387">
        <v>2943.5</v>
      </c>
      <c r="K22" s="388">
        <f t="shared" si="4"/>
        <v>0.10869645494830132</v>
      </c>
      <c r="L22" s="387">
        <v>2943.5</v>
      </c>
      <c r="M22" s="387"/>
      <c r="N22" s="387"/>
      <c r="O22" s="387"/>
      <c r="P22" s="388"/>
      <c r="Q22" s="387"/>
      <c r="R22" s="387"/>
      <c r="S22" s="387"/>
      <c r="T22" s="387"/>
      <c r="U22" s="310"/>
      <c r="V22" s="423"/>
    </row>
    <row r="23" spans="1:22" s="263" customFormat="1" x14ac:dyDescent="0.25">
      <c r="A23" s="309"/>
      <c r="B23" s="367"/>
      <c r="C23" s="360" t="s">
        <v>461</v>
      </c>
      <c r="D23" s="387"/>
      <c r="E23" s="387"/>
      <c r="F23" s="387"/>
      <c r="G23" s="387"/>
      <c r="H23" s="388"/>
      <c r="I23" s="387">
        <v>20000</v>
      </c>
      <c r="J23" s="387">
        <v>8822.23</v>
      </c>
      <c r="K23" s="388">
        <f t="shared" si="4"/>
        <v>0.44111149999999999</v>
      </c>
      <c r="L23" s="387">
        <v>8822.23</v>
      </c>
      <c r="M23" s="387"/>
      <c r="N23" s="387"/>
      <c r="O23" s="387"/>
      <c r="P23" s="388"/>
      <c r="Q23" s="387"/>
      <c r="R23" s="387"/>
      <c r="S23" s="387"/>
      <c r="T23" s="387"/>
      <c r="U23" s="310"/>
      <c r="V23" s="423"/>
    </row>
    <row r="24" spans="1:22" s="263" customFormat="1" x14ac:dyDescent="0.25">
      <c r="A24" s="309"/>
      <c r="B24" s="367"/>
      <c r="C24" s="360" t="s">
        <v>457</v>
      </c>
      <c r="D24" s="387"/>
      <c r="E24" s="387"/>
      <c r="F24" s="387"/>
      <c r="G24" s="387"/>
      <c r="H24" s="388"/>
      <c r="I24" s="387">
        <v>2000</v>
      </c>
      <c r="J24" s="387">
        <v>0</v>
      </c>
      <c r="K24" s="388">
        <f t="shared" si="4"/>
        <v>0</v>
      </c>
      <c r="L24" s="387">
        <v>0</v>
      </c>
      <c r="M24" s="387"/>
      <c r="N24" s="387"/>
      <c r="O24" s="387"/>
      <c r="P24" s="388"/>
      <c r="Q24" s="387"/>
      <c r="R24" s="387"/>
      <c r="S24" s="387"/>
      <c r="T24" s="387"/>
      <c r="U24" s="310"/>
      <c r="V24" s="423"/>
    </row>
    <row r="25" spans="1:22" s="263" customFormat="1" x14ac:dyDescent="0.25">
      <c r="A25" s="309"/>
      <c r="B25" s="367"/>
      <c r="C25" s="360" t="s">
        <v>459</v>
      </c>
      <c r="D25" s="387"/>
      <c r="E25" s="387"/>
      <c r="F25" s="387"/>
      <c r="G25" s="387"/>
      <c r="H25" s="388"/>
      <c r="I25" s="387">
        <v>5000</v>
      </c>
      <c r="J25" s="387">
        <v>15.99</v>
      </c>
      <c r="K25" s="388">
        <f t="shared" si="4"/>
        <v>3.1979999999999999E-3</v>
      </c>
      <c r="L25" s="387">
        <v>15.99</v>
      </c>
      <c r="M25" s="387"/>
      <c r="N25" s="387"/>
      <c r="O25" s="387"/>
      <c r="P25" s="388"/>
      <c r="Q25" s="387"/>
      <c r="R25" s="387"/>
      <c r="S25" s="387"/>
      <c r="T25" s="387"/>
      <c r="U25" s="310"/>
      <c r="V25" s="423"/>
    </row>
    <row r="26" spans="1:22" s="263" customFormat="1" x14ac:dyDescent="0.25">
      <c r="A26" s="309"/>
      <c r="B26" s="367">
        <v>80103</v>
      </c>
      <c r="C26" s="360"/>
      <c r="D26" s="387">
        <v>0</v>
      </c>
      <c r="E26" s="387">
        <v>532</v>
      </c>
      <c r="F26" s="387">
        <f>SUM(F27:F30)</f>
        <v>1000</v>
      </c>
      <c r="G26" s="387">
        <f t="shared" ref="G26:T26" si="5">SUM(G27:G30)</f>
        <v>0</v>
      </c>
      <c r="H26" s="387">
        <f t="shared" si="5"/>
        <v>0</v>
      </c>
      <c r="I26" s="387">
        <f t="shared" si="5"/>
        <v>1000</v>
      </c>
      <c r="J26" s="387">
        <f t="shared" si="5"/>
        <v>532</v>
      </c>
      <c r="K26" s="388">
        <f t="shared" si="4"/>
        <v>0.53200000000000003</v>
      </c>
      <c r="L26" s="387">
        <f>SUM(L27:L30)</f>
        <v>532</v>
      </c>
      <c r="M26" s="387">
        <f t="shared" si="5"/>
        <v>0</v>
      </c>
      <c r="N26" s="387">
        <f t="shared" si="5"/>
        <v>0</v>
      </c>
      <c r="O26" s="387">
        <f t="shared" si="5"/>
        <v>0</v>
      </c>
      <c r="P26" s="387">
        <f t="shared" si="5"/>
        <v>0</v>
      </c>
      <c r="Q26" s="387">
        <f t="shared" si="5"/>
        <v>0</v>
      </c>
      <c r="R26" s="387">
        <f t="shared" si="5"/>
        <v>0</v>
      </c>
      <c r="S26" s="387">
        <f t="shared" si="5"/>
        <v>0</v>
      </c>
      <c r="T26" s="387">
        <f t="shared" si="5"/>
        <v>0</v>
      </c>
      <c r="U26" s="310"/>
      <c r="V26" s="423"/>
    </row>
    <row r="27" spans="1:22" s="263" customFormat="1" x14ac:dyDescent="0.25">
      <c r="A27" s="309"/>
      <c r="B27" s="367"/>
      <c r="C27" s="360" t="s">
        <v>453</v>
      </c>
      <c r="D27" s="387"/>
      <c r="E27" s="387"/>
      <c r="F27" s="387">
        <v>1000</v>
      </c>
      <c r="G27" s="387">
        <v>0</v>
      </c>
      <c r="H27" s="388"/>
      <c r="I27" s="387"/>
      <c r="J27" s="387"/>
      <c r="K27" s="388" t="e">
        <f t="shared" si="4"/>
        <v>#DIV/0!</v>
      </c>
      <c r="L27" s="387"/>
      <c r="M27" s="387"/>
      <c r="N27" s="387"/>
      <c r="O27" s="387"/>
      <c r="P27" s="388"/>
      <c r="Q27" s="387"/>
      <c r="R27" s="387"/>
      <c r="S27" s="387"/>
      <c r="T27" s="387"/>
      <c r="U27" s="310"/>
      <c r="V27" s="423"/>
    </row>
    <row r="28" spans="1:22" s="263" customFormat="1" x14ac:dyDescent="0.25">
      <c r="A28" s="309"/>
      <c r="B28" s="367"/>
      <c r="C28" s="360" t="s">
        <v>455</v>
      </c>
      <c r="D28" s="387"/>
      <c r="E28" s="387"/>
      <c r="F28" s="387"/>
      <c r="G28" s="387"/>
      <c r="H28" s="388"/>
      <c r="I28" s="387">
        <v>0</v>
      </c>
      <c r="J28" s="387">
        <v>532</v>
      </c>
      <c r="K28" s="388" t="e">
        <f t="shared" si="4"/>
        <v>#DIV/0!</v>
      </c>
      <c r="L28" s="387">
        <v>532</v>
      </c>
      <c r="M28" s="387"/>
      <c r="N28" s="387"/>
      <c r="O28" s="387"/>
      <c r="P28" s="388"/>
      <c r="Q28" s="387"/>
      <c r="R28" s="387"/>
      <c r="S28" s="387"/>
      <c r="T28" s="387"/>
      <c r="U28" s="310"/>
      <c r="V28" s="423"/>
    </row>
    <row r="29" spans="1:22" s="263" customFormat="1" x14ac:dyDescent="0.25">
      <c r="A29" s="309"/>
      <c r="B29" s="367"/>
      <c r="C29" s="360" t="s">
        <v>456</v>
      </c>
      <c r="D29" s="387"/>
      <c r="E29" s="387"/>
      <c r="F29" s="387"/>
      <c r="G29" s="387"/>
      <c r="H29" s="388"/>
      <c r="I29" s="387">
        <v>1000</v>
      </c>
      <c r="J29" s="387">
        <v>0</v>
      </c>
      <c r="K29" s="388">
        <f t="shared" si="4"/>
        <v>0</v>
      </c>
      <c r="L29" s="387">
        <v>0</v>
      </c>
      <c r="M29" s="387"/>
      <c r="N29" s="387"/>
      <c r="O29" s="387"/>
      <c r="P29" s="388"/>
      <c r="Q29" s="387"/>
      <c r="R29" s="387"/>
      <c r="S29" s="387"/>
      <c r="T29" s="387"/>
      <c r="U29" s="310"/>
      <c r="V29" s="423"/>
    </row>
    <row r="30" spans="1:22" s="263" customFormat="1" x14ac:dyDescent="0.25">
      <c r="A30" s="309"/>
      <c r="B30" s="367"/>
      <c r="C30" s="360"/>
      <c r="D30" s="387"/>
      <c r="E30" s="387"/>
      <c r="F30" s="387"/>
      <c r="G30" s="387"/>
      <c r="H30" s="388"/>
      <c r="I30" s="387"/>
      <c r="J30" s="387"/>
      <c r="K30" s="388" t="e">
        <f t="shared" si="4"/>
        <v>#DIV/0!</v>
      </c>
      <c r="L30" s="387"/>
      <c r="M30" s="387"/>
      <c r="N30" s="387"/>
      <c r="O30" s="387"/>
      <c r="P30" s="388"/>
      <c r="Q30" s="387"/>
      <c r="R30" s="387"/>
      <c r="S30" s="387"/>
      <c r="T30" s="387"/>
      <c r="U30" s="310"/>
      <c r="V30" s="423"/>
    </row>
    <row r="31" spans="1:22" s="263" customFormat="1" x14ac:dyDescent="0.25">
      <c r="A31" s="309"/>
      <c r="B31" s="367">
        <v>80148</v>
      </c>
      <c r="C31" s="360"/>
      <c r="D31" s="387">
        <v>0</v>
      </c>
      <c r="E31" s="387">
        <v>156.16</v>
      </c>
      <c r="F31" s="387">
        <f>F32+F33+F34+F35+F36+F37</f>
        <v>230000</v>
      </c>
      <c r="G31" s="387">
        <f t="shared" ref="G31:O31" si="6">G32+G33+G34+G35+G36+G37</f>
        <v>70687.899999999994</v>
      </c>
      <c r="H31" s="388">
        <f>G31/F31</f>
        <v>0.30733869565217387</v>
      </c>
      <c r="I31" s="387">
        <f t="shared" si="6"/>
        <v>229800</v>
      </c>
      <c r="J31" s="387">
        <f t="shared" si="6"/>
        <v>42311.6</v>
      </c>
      <c r="K31" s="388">
        <f t="shared" si="4"/>
        <v>0.18412358572671889</v>
      </c>
      <c r="L31" s="387">
        <f>L32+L33+L34+L35+L36+L37</f>
        <v>42311.6</v>
      </c>
      <c r="M31" s="387">
        <f t="shared" si="6"/>
        <v>0</v>
      </c>
      <c r="N31" s="387">
        <f t="shared" si="6"/>
        <v>0</v>
      </c>
      <c r="O31" s="387">
        <f t="shared" si="6"/>
        <v>0</v>
      </c>
      <c r="P31" s="388"/>
      <c r="Q31" s="387"/>
      <c r="R31" s="387"/>
      <c r="S31" s="387"/>
      <c r="T31" s="387"/>
      <c r="U31" s="310"/>
      <c r="V31" s="423"/>
    </row>
    <row r="32" spans="1:22" s="263" customFormat="1" x14ac:dyDescent="0.25">
      <c r="A32" s="309"/>
      <c r="B32" s="368"/>
      <c r="C32" s="361" t="s">
        <v>452</v>
      </c>
      <c r="D32" s="387"/>
      <c r="E32" s="387"/>
      <c r="F32" s="387">
        <v>230000</v>
      </c>
      <c r="G32" s="387">
        <v>70687.899999999994</v>
      </c>
      <c r="H32" s="388">
        <f>G32/F32</f>
        <v>0.30733869565217387</v>
      </c>
      <c r="I32" s="387"/>
      <c r="J32" s="387"/>
      <c r="K32" s="388"/>
      <c r="L32" s="387"/>
      <c r="M32" s="387"/>
      <c r="N32" s="387"/>
      <c r="O32" s="387"/>
      <c r="P32" s="388"/>
      <c r="Q32" s="387"/>
      <c r="R32" s="387"/>
      <c r="S32" s="387"/>
      <c r="T32" s="387"/>
      <c r="U32" s="310"/>
      <c r="V32" s="423"/>
    </row>
    <row r="33" spans="1:22" s="263" customFormat="1" ht="57" customHeight="1" x14ac:dyDescent="0.25">
      <c r="A33" s="309"/>
      <c r="B33" s="368"/>
      <c r="C33" s="361" t="s">
        <v>455</v>
      </c>
      <c r="D33" s="387"/>
      <c r="E33" s="387"/>
      <c r="F33" s="387"/>
      <c r="G33" s="387"/>
      <c r="H33" s="388"/>
      <c r="I33" s="387">
        <v>0</v>
      </c>
      <c r="J33" s="387">
        <v>156.16</v>
      </c>
      <c r="K33" s="388"/>
      <c r="L33" s="387">
        <v>156.16</v>
      </c>
      <c r="M33" s="387"/>
      <c r="N33" s="387"/>
      <c r="O33" s="387"/>
      <c r="P33" s="388"/>
      <c r="Q33" s="387"/>
      <c r="R33" s="387"/>
      <c r="S33" s="387"/>
      <c r="T33" s="387"/>
      <c r="U33" s="310"/>
      <c r="V33" s="423"/>
    </row>
    <row r="34" spans="1:22" s="263" customFormat="1" x14ac:dyDescent="0.25">
      <c r="A34" s="309"/>
      <c r="B34" s="368"/>
      <c r="C34" s="361" t="s">
        <v>456</v>
      </c>
      <c r="D34" s="387"/>
      <c r="E34" s="387"/>
      <c r="F34" s="387"/>
      <c r="G34" s="387"/>
      <c r="H34" s="388"/>
      <c r="I34" s="387">
        <v>40000</v>
      </c>
      <c r="J34" s="387">
        <v>1741.08</v>
      </c>
      <c r="K34" s="388">
        <f t="shared" si="4"/>
        <v>4.3526999999999996E-2</v>
      </c>
      <c r="L34" s="387">
        <v>1741.08</v>
      </c>
      <c r="M34" s="387"/>
      <c r="N34" s="387"/>
      <c r="O34" s="387"/>
      <c r="P34" s="388"/>
      <c r="Q34" s="387"/>
      <c r="R34" s="387"/>
      <c r="S34" s="387"/>
      <c r="T34" s="387"/>
      <c r="U34" s="310"/>
      <c r="V34" s="423"/>
    </row>
    <row r="35" spans="1:22" s="263" customFormat="1" x14ac:dyDescent="0.25">
      <c r="A35" s="309"/>
      <c r="B35" s="368"/>
      <c r="C35" s="361" t="s">
        <v>461</v>
      </c>
      <c r="D35" s="387"/>
      <c r="E35" s="387"/>
      <c r="F35" s="387"/>
      <c r="G35" s="387"/>
      <c r="H35" s="388"/>
      <c r="I35" s="387">
        <v>174800</v>
      </c>
      <c r="J35" s="387">
        <v>39138.160000000003</v>
      </c>
      <c r="K35" s="388">
        <f t="shared" si="4"/>
        <v>0.22390251716247142</v>
      </c>
      <c r="L35" s="387">
        <v>39138.160000000003</v>
      </c>
      <c r="M35" s="387"/>
      <c r="N35" s="387"/>
      <c r="O35" s="387"/>
      <c r="P35" s="388"/>
      <c r="Q35" s="387"/>
      <c r="R35" s="387"/>
      <c r="S35" s="387"/>
      <c r="T35" s="387"/>
      <c r="U35" s="310"/>
      <c r="V35" s="423"/>
    </row>
    <row r="36" spans="1:22" s="263" customFormat="1" x14ac:dyDescent="0.25">
      <c r="A36" s="309"/>
      <c r="B36" s="368"/>
      <c r="C36" s="361" t="s">
        <v>458</v>
      </c>
      <c r="D36" s="387"/>
      <c r="E36" s="387"/>
      <c r="F36" s="387"/>
      <c r="G36" s="387"/>
      <c r="H36" s="388"/>
      <c r="I36" s="387">
        <v>10000</v>
      </c>
      <c r="J36" s="387">
        <v>0</v>
      </c>
      <c r="K36" s="388">
        <f t="shared" si="4"/>
        <v>0</v>
      </c>
      <c r="L36" s="387">
        <v>0</v>
      </c>
      <c r="M36" s="387"/>
      <c r="N36" s="387"/>
      <c r="O36" s="387"/>
      <c r="P36" s="388"/>
      <c r="Q36" s="387"/>
      <c r="R36" s="387"/>
      <c r="S36" s="387"/>
      <c r="T36" s="387"/>
      <c r="U36" s="310"/>
      <c r="V36" s="423"/>
    </row>
    <row r="37" spans="1:22" s="263" customFormat="1" x14ac:dyDescent="0.25">
      <c r="A37" s="309"/>
      <c r="B37" s="368"/>
      <c r="C37" s="361" t="s">
        <v>459</v>
      </c>
      <c r="D37" s="387"/>
      <c r="E37" s="387"/>
      <c r="F37" s="387"/>
      <c r="G37" s="387"/>
      <c r="H37" s="388"/>
      <c r="I37" s="387">
        <v>5000</v>
      </c>
      <c r="J37" s="387">
        <v>1276.2</v>
      </c>
      <c r="K37" s="388">
        <f t="shared" si="4"/>
        <v>0.25524000000000002</v>
      </c>
      <c r="L37" s="387">
        <v>1276.2</v>
      </c>
      <c r="M37" s="387"/>
      <c r="N37" s="387"/>
      <c r="O37" s="387"/>
      <c r="P37" s="388"/>
      <c r="Q37" s="387"/>
      <c r="R37" s="387"/>
      <c r="S37" s="387"/>
      <c r="T37" s="387"/>
      <c r="U37" s="310"/>
      <c r="V37" s="423"/>
    </row>
    <row r="38" spans="1:22" s="308" customFormat="1" x14ac:dyDescent="0.25">
      <c r="A38" s="307"/>
      <c r="B38" s="659" t="s">
        <v>233</v>
      </c>
      <c r="C38" s="659"/>
      <c r="D38" s="385">
        <f>D39+D48+D52</f>
        <v>0</v>
      </c>
      <c r="E38" s="385">
        <f>E39+E48+E52</f>
        <v>729.51</v>
      </c>
      <c r="F38" s="385">
        <f>F39+F48+F52</f>
        <v>371100</v>
      </c>
      <c r="G38" s="385">
        <f>G39+G48+G52</f>
        <v>103556.86</v>
      </c>
      <c r="H38" s="386">
        <f>G38/F38</f>
        <v>0.27905378604149828</v>
      </c>
      <c r="I38" s="385">
        <f>I39+I48+I52</f>
        <v>370600</v>
      </c>
      <c r="J38" s="385">
        <f>J39+J48+J52</f>
        <v>80592.86</v>
      </c>
      <c r="K38" s="386">
        <f t="shared" si="4"/>
        <v>0.21746589314624934</v>
      </c>
      <c r="L38" s="385">
        <f>L39+L48+L52</f>
        <v>80592.86</v>
      </c>
      <c r="M38" s="385" t="e">
        <f>M39+#REF!</f>
        <v>#REF!</v>
      </c>
      <c r="N38" s="385">
        <f>N39+N52+N48</f>
        <v>500</v>
      </c>
      <c r="O38" s="385">
        <f>O39+O52+O48</f>
        <v>23693.51</v>
      </c>
      <c r="P38" s="386">
        <f>O38/N38</f>
        <v>47.38702</v>
      </c>
      <c r="Q38" s="385">
        <f>Q39+Q48+Q52</f>
        <v>6941.15</v>
      </c>
      <c r="R38" s="385">
        <f>R39+R48+R52</f>
        <v>3332</v>
      </c>
      <c r="S38" s="385">
        <f>S39+S48+S52</f>
        <v>1679.36</v>
      </c>
      <c r="T38" s="385">
        <f>T39+T48+T52</f>
        <v>4293.59</v>
      </c>
      <c r="U38" s="177"/>
      <c r="V38" s="423"/>
    </row>
    <row r="39" spans="1:22" s="263" customFormat="1" x14ac:dyDescent="0.25">
      <c r="A39" s="309"/>
      <c r="B39" s="367">
        <v>80101</v>
      </c>
      <c r="C39" s="360"/>
      <c r="D39" s="387">
        <v>0</v>
      </c>
      <c r="E39" s="387">
        <v>290.94</v>
      </c>
      <c r="F39" s="387">
        <f>SUM(F40:F47)</f>
        <v>70100</v>
      </c>
      <c r="G39" s="387">
        <f>SUM(G40:G47)</f>
        <v>13998.36</v>
      </c>
      <c r="H39" s="388">
        <f>G39/F39</f>
        <v>0.19969129814550643</v>
      </c>
      <c r="I39" s="387">
        <f>SUM(I40:I47)</f>
        <v>70100</v>
      </c>
      <c r="J39" s="387">
        <f>SUM(J40:J47)</f>
        <v>9402.77</v>
      </c>
      <c r="K39" s="388">
        <f t="shared" si="4"/>
        <v>0.13413366619115549</v>
      </c>
      <c r="L39" s="387">
        <f>SUM(L40:L47)</f>
        <v>9402.77</v>
      </c>
      <c r="M39" s="387">
        <f>SUM(M40:M51)</f>
        <v>0</v>
      </c>
      <c r="N39" s="387">
        <v>500</v>
      </c>
      <c r="O39" s="387">
        <v>23693.51</v>
      </c>
      <c r="P39" s="388">
        <f>O39/N39</f>
        <v>47.38702</v>
      </c>
      <c r="Q39" s="387">
        <v>6941.15</v>
      </c>
      <c r="R39" s="387">
        <v>3332</v>
      </c>
      <c r="S39" s="387">
        <v>1679.36</v>
      </c>
      <c r="T39" s="387">
        <v>4293.59</v>
      </c>
      <c r="U39" s="310"/>
      <c r="V39" s="423"/>
    </row>
    <row r="40" spans="1:22" s="263" customFormat="1" ht="74.25" customHeight="1" x14ac:dyDescent="0.25">
      <c r="A40" s="309"/>
      <c r="B40" s="367"/>
      <c r="C40" s="360" t="s">
        <v>451</v>
      </c>
      <c r="D40" s="387"/>
      <c r="E40" s="387"/>
      <c r="F40" s="387">
        <v>13000</v>
      </c>
      <c r="G40" s="387">
        <v>3717.02</v>
      </c>
      <c r="H40" s="388">
        <f>G40/F40</f>
        <v>0.28592461538461539</v>
      </c>
      <c r="I40" s="387"/>
      <c r="J40" s="387"/>
      <c r="K40" s="388"/>
      <c r="L40" s="387"/>
      <c r="M40" s="387"/>
      <c r="N40" s="387"/>
      <c r="O40" s="387"/>
      <c r="P40" s="388"/>
      <c r="Q40" s="387"/>
      <c r="R40" s="387"/>
      <c r="S40" s="387"/>
      <c r="T40" s="387"/>
      <c r="U40" s="310"/>
      <c r="V40" s="423"/>
    </row>
    <row r="41" spans="1:22" s="263" customFormat="1" x14ac:dyDescent="0.25">
      <c r="A41" s="309"/>
      <c r="B41" s="367"/>
      <c r="C41" s="360" t="s">
        <v>452</v>
      </c>
      <c r="D41" s="387"/>
      <c r="E41" s="387"/>
      <c r="F41" s="387">
        <v>57000</v>
      </c>
      <c r="G41" s="387">
        <v>10220</v>
      </c>
      <c r="H41" s="388">
        <f>G41/F41</f>
        <v>0.1792982456140351</v>
      </c>
      <c r="I41" s="387"/>
      <c r="J41" s="387"/>
      <c r="K41" s="388"/>
      <c r="L41" s="387"/>
      <c r="M41" s="387"/>
      <c r="N41" s="387"/>
      <c r="O41" s="387"/>
      <c r="P41" s="388"/>
      <c r="Q41" s="387"/>
      <c r="R41" s="387"/>
      <c r="S41" s="387"/>
      <c r="T41" s="387"/>
      <c r="U41" s="310"/>
      <c r="V41" s="423"/>
    </row>
    <row r="42" spans="1:22" s="263" customFormat="1" x14ac:dyDescent="0.25">
      <c r="A42" s="309"/>
      <c r="B42" s="367"/>
      <c r="C42" s="360" t="s">
        <v>454</v>
      </c>
      <c r="D42" s="387"/>
      <c r="E42" s="387"/>
      <c r="F42" s="387">
        <v>100</v>
      </c>
      <c r="G42" s="387">
        <v>61.34</v>
      </c>
      <c r="H42" s="388">
        <f t="shared" ref="H42:H59" si="7">G42/F42</f>
        <v>0.61340000000000006</v>
      </c>
      <c r="I42" s="387"/>
      <c r="J42" s="387"/>
      <c r="K42" s="388"/>
      <c r="L42" s="387"/>
      <c r="M42" s="387"/>
      <c r="N42" s="387"/>
      <c r="O42" s="387"/>
      <c r="P42" s="388"/>
      <c r="Q42" s="387"/>
      <c r="R42" s="387"/>
      <c r="S42" s="387"/>
      <c r="T42" s="387"/>
      <c r="U42" s="310"/>
      <c r="V42" s="423"/>
    </row>
    <row r="43" spans="1:22" s="263" customFormat="1" x14ac:dyDescent="0.25">
      <c r="A43" s="309"/>
      <c r="B43" s="367"/>
      <c r="C43" s="360" t="s">
        <v>455</v>
      </c>
      <c r="D43" s="387"/>
      <c r="E43" s="387"/>
      <c r="F43" s="387"/>
      <c r="G43" s="387"/>
      <c r="H43" s="388" t="e">
        <f t="shared" si="7"/>
        <v>#DIV/0!</v>
      </c>
      <c r="I43" s="387">
        <v>0</v>
      </c>
      <c r="J43" s="387">
        <v>290.94</v>
      </c>
      <c r="K43" s="388"/>
      <c r="L43" s="387">
        <v>290.94</v>
      </c>
      <c r="M43" s="387"/>
      <c r="N43" s="387"/>
      <c r="O43" s="387"/>
      <c r="P43" s="388"/>
      <c r="Q43" s="387"/>
      <c r="R43" s="387"/>
      <c r="S43" s="387"/>
      <c r="T43" s="387"/>
      <c r="U43" s="310"/>
      <c r="V43" s="423"/>
    </row>
    <row r="44" spans="1:22" s="263" customFormat="1" x14ac:dyDescent="0.25">
      <c r="A44" s="309"/>
      <c r="B44" s="367"/>
      <c r="C44" s="360" t="s">
        <v>456</v>
      </c>
      <c r="D44" s="387"/>
      <c r="E44" s="387"/>
      <c r="F44" s="387"/>
      <c r="G44" s="387"/>
      <c r="H44" s="388" t="e">
        <f t="shared" si="7"/>
        <v>#DIV/0!</v>
      </c>
      <c r="I44" s="387">
        <v>19000</v>
      </c>
      <c r="J44" s="387">
        <v>1824.02</v>
      </c>
      <c r="K44" s="388">
        <f>J44/I44</f>
        <v>9.6001052631578945E-2</v>
      </c>
      <c r="L44" s="387">
        <v>1824.02</v>
      </c>
      <c r="M44" s="387"/>
      <c r="N44" s="387"/>
      <c r="O44" s="387"/>
      <c r="P44" s="388"/>
      <c r="Q44" s="387"/>
      <c r="R44" s="387"/>
      <c r="S44" s="387"/>
      <c r="T44" s="387"/>
      <c r="U44" s="310"/>
      <c r="V44" s="423"/>
    </row>
    <row r="45" spans="1:22" s="263" customFormat="1" x14ac:dyDescent="0.25">
      <c r="A45" s="309"/>
      <c r="B45" s="367"/>
      <c r="C45" s="360" t="s">
        <v>461</v>
      </c>
      <c r="D45" s="387"/>
      <c r="E45" s="387"/>
      <c r="F45" s="387"/>
      <c r="G45" s="387"/>
      <c r="H45" s="388" t="e">
        <f t="shared" si="7"/>
        <v>#DIV/0!</v>
      </c>
      <c r="I45" s="387">
        <v>40000</v>
      </c>
      <c r="J45" s="387">
        <v>7244.38</v>
      </c>
      <c r="K45" s="388">
        <f>J45/I45</f>
        <v>0.18110950000000001</v>
      </c>
      <c r="L45" s="387">
        <v>7244.38</v>
      </c>
      <c r="M45" s="387"/>
      <c r="N45" s="387"/>
      <c r="O45" s="387"/>
      <c r="P45" s="388"/>
      <c r="Q45" s="387"/>
      <c r="R45" s="387"/>
      <c r="S45" s="387"/>
      <c r="T45" s="387"/>
      <c r="U45" s="310"/>
      <c r="V45" s="423"/>
    </row>
    <row r="46" spans="1:22" s="263" customFormat="1" x14ac:dyDescent="0.25">
      <c r="A46" s="309"/>
      <c r="B46" s="367"/>
      <c r="C46" s="360" t="s">
        <v>457</v>
      </c>
      <c r="D46" s="387"/>
      <c r="E46" s="387"/>
      <c r="F46" s="387"/>
      <c r="G46" s="387"/>
      <c r="H46" s="388" t="e">
        <f t="shared" si="7"/>
        <v>#DIV/0!</v>
      </c>
      <c r="I46" s="387">
        <v>6100</v>
      </c>
      <c r="J46" s="387">
        <v>0</v>
      </c>
      <c r="K46" s="388">
        <f>J46/I46</f>
        <v>0</v>
      </c>
      <c r="L46" s="387">
        <v>0</v>
      </c>
      <c r="M46" s="387"/>
      <c r="N46" s="387"/>
      <c r="O46" s="387"/>
      <c r="P46" s="388"/>
      <c r="Q46" s="387"/>
      <c r="R46" s="387"/>
      <c r="S46" s="387"/>
      <c r="T46" s="387"/>
      <c r="U46" s="310"/>
      <c r="V46" s="423"/>
    </row>
    <row r="47" spans="1:22" s="263" customFormat="1" x14ac:dyDescent="0.25">
      <c r="A47" s="309"/>
      <c r="B47" s="367"/>
      <c r="C47" s="360" t="s">
        <v>459</v>
      </c>
      <c r="D47" s="387"/>
      <c r="E47" s="387"/>
      <c r="F47" s="387"/>
      <c r="G47" s="387"/>
      <c r="H47" s="388" t="e">
        <f t="shared" si="7"/>
        <v>#DIV/0!</v>
      </c>
      <c r="I47" s="387">
        <v>5000</v>
      </c>
      <c r="J47" s="387">
        <v>43.43</v>
      </c>
      <c r="K47" s="388">
        <f>J47/I47</f>
        <v>8.6859999999999993E-3</v>
      </c>
      <c r="L47" s="387">
        <v>43.43</v>
      </c>
      <c r="M47" s="387"/>
      <c r="N47" s="387"/>
      <c r="O47" s="387"/>
      <c r="P47" s="388"/>
      <c r="Q47" s="387"/>
      <c r="R47" s="387"/>
      <c r="S47" s="387"/>
      <c r="T47" s="387"/>
      <c r="U47" s="310"/>
      <c r="V47" s="423"/>
    </row>
    <row r="48" spans="1:22" s="263" customFormat="1" x14ac:dyDescent="0.25">
      <c r="A48" s="309"/>
      <c r="B48" s="367">
        <v>80103</v>
      </c>
      <c r="C48" s="360"/>
      <c r="D48" s="387"/>
      <c r="E48" s="387">
        <v>0.87</v>
      </c>
      <c r="F48" s="387">
        <f>F49</f>
        <v>1000</v>
      </c>
      <c r="G48" s="387">
        <f>G49</f>
        <v>0</v>
      </c>
      <c r="H48" s="388">
        <f t="shared" si="7"/>
        <v>0</v>
      </c>
      <c r="I48" s="387">
        <f>SUM(I49:I51)</f>
        <v>1000</v>
      </c>
      <c r="J48" s="387">
        <f>SUM(J49:J51)</f>
        <v>0.87</v>
      </c>
      <c r="K48" s="388"/>
      <c r="L48" s="387">
        <f>SUM(L49:L51)</f>
        <v>0.87</v>
      </c>
      <c r="M48" s="387"/>
      <c r="N48" s="387"/>
      <c r="O48" s="387"/>
      <c r="P48" s="388"/>
      <c r="Q48" s="387"/>
      <c r="R48" s="387"/>
      <c r="S48" s="387"/>
      <c r="T48" s="387"/>
      <c r="U48" s="310"/>
      <c r="V48" s="423"/>
    </row>
    <row r="49" spans="1:22" s="263" customFormat="1" x14ac:dyDescent="0.25">
      <c r="A49" s="309"/>
      <c r="B49" s="367"/>
      <c r="C49" s="360" t="s">
        <v>453</v>
      </c>
      <c r="D49" s="387"/>
      <c r="E49" s="387"/>
      <c r="F49" s="387">
        <v>1000</v>
      </c>
      <c r="G49" s="387">
        <v>0</v>
      </c>
      <c r="H49" s="388">
        <f t="shared" si="7"/>
        <v>0</v>
      </c>
      <c r="I49" s="387"/>
      <c r="J49" s="387"/>
      <c r="K49" s="388"/>
      <c r="L49" s="387"/>
      <c r="M49" s="387"/>
      <c r="N49" s="387"/>
      <c r="O49" s="387"/>
      <c r="P49" s="388"/>
      <c r="Q49" s="387"/>
      <c r="R49" s="387"/>
      <c r="S49" s="387"/>
      <c r="T49" s="387"/>
      <c r="U49" s="310"/>
      <c r="V49" s="423"/>
    </row>
    <row r="50" spans="1:22" s="263" customFormat="1" x14ac:dyDescent="0.25">
      <c r="A50" s="309"/>
      <c r="B50" s="367"/>
      <c r="C50" s="360" t="s">
        <v>455</v>
      </c>
      <c r="D50" s="387"/>
      <c r="E50" s="387"/>
      <c r="F50" s="387"/>
      <c r="G50" s="387"/>
      <c r="H50" s="388" t="e">
        <f t="shared" si="7"/>
        <v>#DIV/0!</v>
      </c>
      <c r="I50" s="387">
        <v>0</v>
      </c>
      <c r="J50" s="387">
        <v>0.87</v>
      </c>
      <c r="K50" s="388"/>
      <c r="L50" s="387">
        <v>0.87</v>
      </c>
      <c r="M50" s="387"/>
      <c r="N50" s="387"/>
      <c r="O50" s="387"/>
      <c r="P50" s="388"/>
      <c r="Q50" s="387"/>
      <c r="R50" s="387"/>
      <c r="S50" s="387"/>
      <c r="T50" s="387"/>
      <c r="U50" s="310"/>
      <c r="V50" s="423"/>
    </row>
    <row r="51" spans="1:22" s="263" customFormat="1" x14ac:dyDescent="0.25">
      <c r="A51" s="309"/>
      <c r="B51" s="367"/>
      <c r="C51" s="360" t="s">
        <v>456</v>
      </c>
      <c r="D51" s="387"/>
      <c r="E51" s="387"/>
      <c r="F51" s="387"/>
      <c r="G51" s="387"/>
      <c r="H51" s="388" t="e">
        <f t="shared" si="7"/>
        <v>#DIV/0!</v>
      </c>
      <c r="I51" s="387">
        <v>1000</v>
      </c>
      <c r="J51" s="387">
        <v>0</v>
      </c>
      <c r="K51" s="388">
        <f t="shared" si="4"/>
        <v>0</v>
      </c>
      <c r="L51" s="387">
        <v>0</v>
      </c>
      <c r="M51" s="387"/>
      <c r="N51" s="387"/>
      <c r="O51" s="387"/>
      <c r="P51" s="388"/>
      <c r="Q51" s="387"/>
      <c r="R51" s="387"/>
      <c r="S51" s="387"/>
      <c r="T51" s="387"/>
      <c r="U51" s="310"/>
      <c r="V51" s="423"/>
    </row>
    <row r="52" spans="1:22" s="263" customFormat="1" x14ac:dyDescent="0.25">
      <c r="A52" s="309"/>
      <c r="B52" s="367">
        <v>80148</v>
      </c>
      <c r="C52" s="360"/>
      <c r="D52" s="387"/>
      <c r="E52" s="387">
        <v>437.7</v>
      </c>
      <c r="F52" s="387">
        <f>SUM(F53:F59)</f>
        <v>300000</v>
      </c>
      <c r="G52" s="387">
        <f t="shared" ref="G52:T52" si="8">SUM(G53:G59)</f>
        <v>89558.5</v>
      </c>
      <c r="H52" s="388">
        <f t="shared" si="7"/>
        <v>0.29852833333333334</v>
      </c>
      <c r="I52" s="387">
        <f>SUM(I53:I59)</f>
        <v>299500</v>
      </c>
      <c r="J52" s="387">
        <f>SUM(J53:J59)</f>
        <v>71189.22</v>
      </c>
      <c r="K52" s="388">
        <f t="shared" si="4"/>
        <v>0.23769355592654423</v>
      </c>
      <c r="L52" s="387">
        <f>SUM(L53:L59)</f>
        <v>71189.22</v>
      </c>
      <c r="M52" s="387">
        <f t="shared" si="8"/>
        <v>0</v>
      </c>
      <c r="N52" s="387">
        <f t="shared" si="8"/>
        <v>0</v>
      </c>
      <c r="O52" s="387">
        <f t="shared" si="8"/>
        <v>0</v>
      </c>
      <c r="P52" s="387">
        <f t="shared" si="8"/>
        <v>0</v>
      </c>
      <c r="Q52" s="387">
        <f t="shared" si="8"/>
        <v>0</v>
      </c>
      <c r="R52" s="387">
        <f t="shared" si="8"/>
        <v>0</v>
      </c>
      <c r="S52" s="387">
        <f t="shared" si="8"/>
        <v>0</v>
      </c>
      <c r="T52" s="387">
        <f t="shared" si="8"/>
        <v>0</v>
      </c>
      <c r="U52" s="310"/>
      <c r="V52" s="423"/>
    </row>
    <row r="53" spans="1:22" s="263" customFormat="1" x14ac:dyDescent="0.25">
      <c r="A53" s="309"/>
      <c r="B53" s="367"/>
      <c r="C53" s="360" t="s">
        <v>460</v>
      </c>
      <c r="D53" s="387"/>
      <c r="E53" s="387"/>
      <c r="F53" s="387">
        <v>1000</v>
      </c>
      <c r="G53" s="387">
        <v>0</v>
      </c>
      <c r="H53" s="388">
        <f t="shared" si="7"/>
        <v>0</v>
      </c>
      <c r="I53" s="387"/>
      <c r="J53" s="387"/>
      <c r="K53" s="388" t="e">
        <f t="shared" si="4"/>
        <v>#DIV/0!</v>
      </c>
      <c r="L53" s="387"/>
      <c r="M53" s="387"/>
      <c r="N53" s="387"/>
      <c r="O53" s="387"/>
      <c r="P53" s="388"/>
      <c r="Q53" s="387"/>
      <c r="R53" s="387"/>
      <c r="S53" s="387"/>
      <c r="T53" s="387"/>
      <c r="U53" s="310"/>
      <c r="V53" s="423"/>
    </row>
    <row r="54" spans="1:22" s="263" customFormat="1" x14ac:dyDescent="0.25">
      <c r="A54" s="309"/>
      <c r="B54" s="367"/>
      <c r="C54" s="361" t="s">
        <v>452</v>
      </c>
      <c r="D54" s="387"/>
      <c r="E54" s="387"/>
      <c r="F54" s="387">
        <v>299000</v>
      </c>
      <c r="G54" s="387">
        <v>89558.5</v>
      </c>
      <c r="H54" s="388">
        <f t="shared" si="7"/>
        <v>0.29952675585284283</v>
      </c>
      <c r="I54" s="387"/>
      <c r="J54" s="387"/>
      <c r="K54" s="388" t="e">
        <f t="shared" si="4"/>
        <v>#DIV/0!</v>
      </c>
      <c r="L54" s="387"/>
      <c r="M54" s="387"/>
      <c r="N54" s="387"/>
      <c r="O54" s="387"/>
      <c r="P54" s="388"/>
      <c r="Q54" s="387"/>
      <c r="R54" s="387"/>
      <c r="S54" s="387"/>
      <c r="T54" s="387"/>
      <c r="U54" s="310"/>
      <c r="V54" s="423"/>
    </row>
    <row r="55" spans="1:22" s="263" customFormat="1" x14ac:dyDescent="0.25">
      <c r="A55" s="309"/>
      <c r="B55" s="367"/>
      <c r="C55" s="361" t="s">
        <v>455</v>
      </c>
      <c r="D55" s="387"/>
      <c r="E55" s="387"/>
      <c r="F55" s="387"/>
      <c r="G55" s="387"/>
      <c r="H55" s="388" t="e">
        <f t="shared" si="7"/>
        <v>#DIV/0!</v>
      </c>
      <c r="I55" s="387">
        <v>0</v>
      </c>
      <c r="J55" s="387">
        <v>437.7</v>
      </c>
      <c r="K55" s="388" t="e">
        <f t="shared" si="4"/>
        <v>#DIV/0!</v>
      </c>
      <c r="L55" s="387">
        <v>437.7</v>
      </c>
      <c r="M55" s="387"/>
      <c r="N55" s="387"/>
      <c r="O55" s="387"/>
      <c r="P55" s="388"/>
      <c r="Q55" s="387"/>
      <c r="R55" s="387"/>
      <c r="S55" s="387"/>
      <c r="T55" s="387"/>
      <c r="U55" s="310"/>
      <c r="V55" s="423"/>
    </row>
    <row r="56" spans="1:22" s="263" customFormat="1" x14ac:dyDescent="0.25">
      <c r="A56" s="309"/>
      <c r="B56" s="367"/>
      <c r="C56" s="361" t="s">
        <v>456</v>
      </c>
      <c r="D56" s="387"/>
      <c r="E56" s="387"/>
      <c r="F56" s="387"/>
      <c r="G56" s="387"/>
      <c r="H56" s="388" t="e">
        <f t="shared" si="7"/>
        <v>#DIV/0!</v>
      </c>
      <c r="I56" s="387">
        <v>61000</v>
      </c>
      <c r="J56" s="387">
        <v>2373.71</v>
      </c>
      <c r="K56" s="388">
        <f t="shared" si="4"/>
        <v>3.8913278688524594E-2</v>
      </c>
      <c r="L56" s="387">
        <v>2373.71</v>
      </c>
      <c r="M56" s="387"/>
      <c r="N56" s="387"/>
      <c r="O56" s="387"/>
      <c r="P56" s="388"/>
      <c r="Q56" s="387"/>
      <c r="R56" s="387"/>
      <c r="S56" s="387"/>
      <c r="T56" s="387"/>
      <c r="U56" s="310"/>
      <c r="V56" s="423"/>
    </row>
    <row r="57" spans="1:22" s="263" customFormat="1" x14ac:dyDescent="0.25">
      <c r="A57" s="309"/>
      <c r="B57" s="367"/>
      <c r="C57" s="361" t="s">
        <v>461</v>
      </c>
      <c r="D57" s="387"/>
      <c r="E57" s="387"/>
      <c r="F57" s="387"/>
      <c r="G57" s="387"/>
      <c r="H57" s="388" t="e">
        <f t="shared" si="7"/>
        <v>#DIV/0!</v>
      </c>
      <c r="I57" s="387">
        <v>220000</v>
      </c>
      <c r="J57" s="387">
        <v>65660.86</v>
      </c>
      <c r="K57" s="388">
        <f t="shared" si="4"/>
        <v>0.29845845454545455</v>
      </c>
      <c r="L57" s="387">
        <v>65660.86</v>
      </c>
      <c r="M57" s="387"/>
      <c r="N57" s="387"/>
      <c r="O57" s="387"/>
      <c r="P57" s="388"/>
      <c r="Q57" s="387"/>
      <c r="R57" s="387"/>
      <c r="S57" s="387"/>
      <c r="T57" s="387"/>
      <c r="U57" s="310"/>
      <c r="V57" s="423"/>
    </row>
    <row r="58" spans="1:22" s="263" customFormat="1" x14ac:dyDescent="0.25">
      <c r="A58" s="309"/>
      <c r="B58" s="367"/>
      <c r="C58" s="361" t="s">
        <v>458</v>
      </c>
      <c r="D58" s="387"/>
      <c r="E58" s="387"/>
      <c r="F58" s="387"/>
      <c r="G58" s="387"/>
      <c r="H58" s="388" t="e">
        <f t="shared" si="7"/>
        <v>#DIV/0!</v>
      </c>
      <c r="I58" s="387">
        <v>13000</v>
      </c>
      <c r="J58" s="387">
        <v>0</v>
      </c>
      <c r="K58" s="388">
        <f t="shared" si="4"/>
        <v>0</v>
      </c>
      <c r="L58" s="387">
        <v>0</v>
      </c>
      <c r="M58" s="387"/>
      <c r="N58" s="387"/>
      <c r="O58" s="387"/>
      <c r="P58" s="388"/>
      <c r="Q58" s="387"/>
      <c r="R58" s="387"/>
      <c r="S58" s="387"/>
      <c r="T58" s="387"/>
      <c r="U58" s="310"/>
      <c r="V58" s="423"/>
    </row>
    <row r="59" spans="1:22" s="263" customFormat="1" x14ac:dyDescent="0.25">
      <c r="A59" s="309"/>
      <c r="B59" s="367"/>
      <c r="C59" s="361" t="s">
        <v>459</v>
      </c>
      <c r="D59" s="387"/>
      <c r="E59" s="387"/>
      <c r="F59" s="387"/>
      <c r="G59" s="387"/>
      <c r="H59" s="388" t="e">
        <f t="shared" si="7"/>
        <v>#DIV/0!</v>
      </c>
      <c r="I59" s="387">
        <v>5500</v>
      </c>
      <c r="J59" s="387">
        <v>2716.95</v>
      </c>
      <c r="K59" s="388">
        <f t="shared" si="4"/>
        <v>0.49399090909090904</v>
      </c>
      <c r="L59" s="387">
        <v>2716.95</v>
      </c>
      <c r="M59" s="387"/>
      <c r="N59" s="387"/>
      <c r="O59" s="387"/>
      <c r="P59" s="388"/>
      <c r="Q59" s="387"/>
      <c r="R59" s="387"/>
      <c r="S59" s="387"/>
      <c r="T59" s="387"/>
      <c r="U59" s="310"/>
      <c r="V59" s="423"/>
    </row>
    <row r="60" spans="1:22" s="308" customFormat="1" x14ac:dyDescent="0.25">
      <c r="A60" s="307"/>
      <c r="B60" s="659" t="s">
        <v>234</v>
      </c>
      <c r="C60" s="659"/>
      <c r="D60" s="385">
        <v>0</v>
      </c>
      <c r="E60" s="385">
        <f>E61</f>
        <v>1.44</v>
      </c>
      <c r="F60" s="385">
        <f t="shared" ref="F60:T60" si="9">F61</f>
        <v>2100</v>
      </c>
      <c r="G60" s="385">
        <f t="shared" si="9"/>
        <v>1.22</v>
      </c>
      <c r="H60" s="386">
        <f>G60/F60</f>
        <v>5.8095238095238089E-4</v>
      </c>
      <c r="I60" s="385">
        <f t="shared" si="9"/>
        <v>2100</v>
      </c>
      <c r="J60" s="385">
        <f t="shared" si="9"/>
        <v>1.44</v>
      </c>
      <c r="K60" s="386">
        <f t="shared" si="4"/>
        <v>6.857142857142857E-4</v>
      </c>
      <c r="L60" s="385">
        <f t="shared" si="9"/>
        <v>1.44</v>
      </c>
      <c r="M60" s="385">
        <f t="shared" si="9"/>
        <v>0</v>
      </c>
      <c r="N60" s="385">
        <f t="shared" si="9"/>
        <v>0</v>
      </c>
      <c r="O60" s="385">
        <f t="shared" si="9"/>
        <v>1.22</v>
      </c>
      <c r="P60" s="386"/>
      <c r="Q60" s="385">
        <f t="shared" si="9"/>
        <v>967</v>
      </c>
      <c r="R60" s="385">
        <f t="shared" si="9"/>
        <v>1181</v>
      </c>
      <c r="S60" s="385">
        <f t="shared" si="9"/>
        <v>51</v>
      </c>
      <c r="T60" s="385">
        <f t="shared" si="9"/>
        <v>10</v>
      </c>
      <c r="U60" s="177"/>
      <c r="V60" s="423"/>
    </row>
    <row r="61" spans="1:22" s="263" customFormat="1" x14ac:dyDescent="0.25">
      <c r="A61" s="309"/>
      <c r="B61" s="367">
        <v>80101</v>
      </c>
      <c r="C61" s="360"/>
      <c r="D61" s="387">
        <v>0</v>
      </c>
      <c r="E61" s="387">
        <v>1.44</v>
      </c>
      <c r="F61" s="387">
        <f>SUM(F62:F66)</f>
        <v>2100</v>
      </c>
      <c r="G61" s="387">
        <f t="shared" ref="G61:M61" si="10">SUM(G62:G66)</f>
        <v>1.22</v>
      </c>
      <c r="H61" s="388">
        <f>G61/F61</f>
        <v>5.8095238095238089E-4</v>
      </c>
      <c r="I61" s="387">
        <f t="shared" si="10"/>
        <v>2100</v>
      </c>
      <c r="J61" s="387">
        <f t="shared" si="10"/>
        <v>1.44</v>
      </c>
      <c r="K61" s="388">
        <f t="shared" si="4"/>
        <v>6.857142857142857E-4</v>
      </c>
      <c r="L61" s="387">
        <f>SUM(L62:L66)</f>
        <v>1.44</v>
      </c>
      <c r="M61" s="387">
        <f t="shared" si="10"/>
        <v>0</v>
      </c>
      <c r="N61" s="387">
        <v>0</v>
      </c>
      <c r="O61" s="387">
        <v>1.22</v>
      </c>
      <c r="P61" s="388"/>
      <c r="Q61" s="387">
        <v>967</v>
      </c>
      <c r="R61" s="387">
        <v>1181</v>
      </c>
      <c r="S61" s="387">
        <v>51</v>
      </c>
      <c r="T61" s="387">
        <v>10</v>
      </c>
      <c r="U61" s="310"/>
      <c r="V61" s="423"/>
    </row>
    <row r="62" spans="1:22" s="263" customFormat="1" ht="13.5" customHeight="1" x14ac:dyDescent="0.25">
      <c r="A62" s="309"/>
      <c r="B62" s="367"/>
      <c r="C62" s="360" t="s">
        <v>451</v>
      </c>
      <c r="D62" s="387"/>
      <c r="E62" s="387"/>
      <c r="F62" s="387">
        <v>2000</v>
      </c>
      <c r="G62" s="387">
        <v>0</v>
      </c>
      <c r="H62" s="388">
        <f>G62/F62</f>
        <v>0</v>
      </c>
      <c r="I62" s="387"/>
      <c r="J62" s="387"/>
      <c r="K62" s="388"/>
      <c r="L62" s="387"/>
      <c r="M62" s="387"/>
      <c r="N62" s="387"/>
      <c r="O62" s="387"/>
      <c r="P62" s="388"/>
      <c r="Q62" s="387"/>
      <c r="R62" s="387"/>
      <c r="S62" s="387"/>
      <c r="T62" s="387"/>
      <c r="U62" s="310"/>
      <c r="V62" s="423"/>
    </row>
    <row r="63" spans="1:22" s="263" customFormat="1" ht="13.5" customHeight="1" x14ac:dyDescent="0.25">
      <c r="A63" s="309"/>
      <c r="B63" s="367"/>
      <c r="C63" s="360" t="s">
        <v>454</v>
      </c>
      <c r="D63" s="387"/>
      <c r="E63" s="387"/>
      <c r="F63" s="387">
        <v>100</v>
      </c>
      <c r="G63" s="387">
        <v>1.22</v>
      </c>
      <c r="H63" s="388">
        <f>G63/F63</f>
        <v>1.2199999999999999E-2</v>
      </c>
      <c r="I63" s="387"/>
      <c r="J63" s="387"/>
      <c r="K63" s="388"/>
      <c r="L63" s="387"/>
      <c r="M63" s="387"/>
      <c r="N63" s="387"/>
      <c r="O63" s="387"/>
      <c r="P63" s="388"/>
      <c r="Q63" s="387"/>
      <c r="R63" s="387"/>
      <c r="S63" s="387"/>
      <c r="T63" s="387"/>
      <c r="U63" s="310"/>
      <c r="V63" s="423"/>
    </row>
    <row r="64" spans="1:22" s="263" customFormat="1" ht="13.5" customHeight="1" x14ac:dyDescent="0.25">
      <c r="A64" s="309"/>
      <c r="B64" s="367"/>
      <c r="C64" s="360" t="s">
        <v>455</v>
      </c>
      <c r="D64" s="387"/>
      <c r="E64" s="387"/>
      <c r="F64" s="387"/>
      <c r="G64" s="387"/>
      <c r="H64" s="388"/>
      <c r="I64" s="387">
        <v>0</v>
      </c>
      <c r="J64" s="387">
        <v>1.44</v>
      </c>
      <c r="K64" s="388"/>
      <c r="L64" s="387">
        <v>1.44</v>
      </c>
      <c r="M64" s="387"/>
      <c r="N64" s="387"/>
      <c r="O64" s="387"/>
      <c r="P64" s="388"/>
      <c r="Q64" s="387"/>
      <c r="R64" s="387"/>
      <c r="S64" s="387"/>
      <c r="T64" s="387"/>
      <c r="U64" s="310"/>
      <c r="V64" s="423"/>
    </row>
    <row r="65" spans="1:22" s="263" customFormat="1" x14ac:dyDescent="0.25">
      <c r="A65" s="309"/>
      <c r="B65" s="367"/>
      <c r="C65" s="360" t="s">
        <v>456</v>
      </c>
      <c r="D65" s="387"/>
      <c r="E65" s="387"/>
      <c r="F65" s="387"/>
      <c r="G65" s="387"/>
      <c r="H65" s="388"/>
      <c r="I65" s="387">
        <v>1600</v>
      </c>
      <c r="J65" s="387">
        <v>0</v>
      </c>
      <c r="K65" s="388">
        <f t="shared" si="4"/>
        <v>0</v>
      </c>
      <c r="L65" s="387">
        <v>0</v>
      </c>
      <c r="M65" s="387"/>
      <c r="N65" s="387"/>
      <c r="O65" s="387"/>
      <c r="P65" s="388"/>
      <c r="Q65" s="387"/>
      <c r="R65" s="387"/>
      <c r="S65" s="387"/>
      <c r="T65" s="387"/>
      <c r="U65" s="310"/>
      <c r="V65" s="423"/>
    </row>
    <row r="66" spans="1:22" s="263" customFormat="1" x14ac:dyDescent="0.25">
      <c r="A66" s="309"/>
      <c r="B66" s="367"/>
      <c r="C66" s="360" t="s">
        <v>459</v>
      </c>
      <c r="D66" s="387"/>
      <c r="E66" s="387"/>
      <c r="F66" s="387"/>
      <c r="G66" s="387"/>
      <c r="H66" s="388"/>
      <c r="I66" s="387">
        <v>500</v>
      </c>
      <c r="J66" s="387">
        <v>0</v>
      </c>
      <c r="K66" s="388">
        <f t="shared" si="4"/>
        <v>0</v>
      </c>
      <c r="L66" s="387">
        <v>0</v>
      </c>
      <c r="M66" s="387"/>
      <c r="N66" s="387"/>
      <c r="O66" s="387"/>
      <c r="P66" s="388"/>
      <c r="Q66" s="387"/>
      <c r="R66" s="387"/>
      <c r="S66" s="387"/>
      <c r="T66" s="387"/>
      <c r="U66" s="310"/>
      <c r="V66" s="423"/>
    </row>
    <row r="67" spans="1:22" s="308" customFormat="1" x14ac:dyDescent="0.25">
      <c r="A67" s="307"/>
      <c r="B67" s="659" t="s">
        <v>196</v>
      </c>
      <c r="C67" s="659"/>
      <c r="D67" s="385">
        <v>0</v>
      </c>
      <c r="E67" s="385">
        <f>E68</f>
        <v>195.42</v>
      </c>
      <c r="F67" s="385">
        <f t="shared" ref="F67:T67" si="11">F68</f>
        <v>3000</v>
      </c>
      <c r="G67" s="385">
        <f t="shared" si="11"/>
        <v>1454.5</v>
      </c>
      <c r="H67" s="386">
        <f>G67/F67</f>
        <v>0.48483333333333334</v>
      </c>
      <c r="I67" s="385">
        <f t="shared" si="11"/>
        <v>3000</v>
      </c>
      <c r="J67" s="385">
        <f t="shared" si="11"/>
        <v>195.42</v>
      </c>
      <c r="K67" s="386">
        <f t="shared" si="4"/>
        <v>6.513999999999999E-2</v>
      </c>
      <c r="L67" s="385">
        <f t="shared" si="11"/>
        <v>195.42</v>
      </c>
      <c r="M67" s="385">
        <f t="shared" si="11"/>
        <v>0</v>
      </c>
      <c r="N67" s="385">
        <f t="shared" si="11"/>
        <v>0</v>
      </c>
      <c r="O67" s="385">
        <f t="shared" si="11"/>
        <v>1454.5</v>
      </c>
      <c r="P67" s="386"/>
      <c r="Q67" s="385">
        <f t="shared" si="11"/>
        <v>0</v>
      </c>
      <c r="R67" s="385">
        <f t="shared" si="11"/>
        <v>0</v>
      </c>
      <c r="S67" s="385">
        <f t="shared" si="11"/>
        <v>0</v>
      </c>
      <c r="T67" s="385">
        <f t="shared" si="11"/>
        <v>0.4</v>
      </c>
      <c r="U67" s="177"/>
      <c r="V67" s="423"/>
    </row>
    <row r="68" spans="1:22" s="263" customFormat="1" x14ac:dyDescent="0.25">
      <c r="A68" s="309"/>
      <c r="B68" s="367">
        <v>80101</v>
      </c>
      <c r="C68" s="360"/>
      <c r="D68" s="387">
        <v>0</v>
      </c>
      <c r="E68" s="387">
        <v>195.42</v>
      </c>
      <c r="F68" s="387">
        <f>SUM(F69:F73)</f>
        <v>3000</v>
      </c>
      <c r="G68" s="387">
        <f t="shared" ref="G68:N68" si="12">SUM(G69:G73)</f>
        <v>1454.5</v>
      </c>
      <c r="H68" s="388">
        <f>G68/F68</f>
        <v>0.48483333333333334</v>
      </c>
      <c r="I68" s="387">
        <f t="shared" si="12"/>
        <v>3000</v>
      </c>
      <c r="J68" s="387">
        <f t="shared" si="12"/>
        <v>195.42</v>
      </c>
      <c r="K68" s="388">
        <f t="shared" si="4"/>
        <v>6.513999999999999E-2</v>
      </c>
      <c r="L68" s="387">
        <f>SUM(L69:L73)</f>
        <v>195.42</v>
      </c>
      <c r="M68" s="387">
        <f t="shared" si="12"/>
        <v>0</v>
      </c>
      <c r="N68" s="387">
        <f t="shared" si="12"/>
        <v>0</v>
      </c>
      <c r="O68" s="387">
        <v>1454.5</v>
      </c>
      <c r="P68" s="388"/>
      <c r="Q68" s="387">
        <v>0</v>
      </c>
      <c r="R68" s="387">
        <v>0</v>
      </c>
      <c r="S68" s="387">
        <v>0</v>
      </c>
      <c r="T68" s="387">
        <v>0.4</v>
      </c>
      <c r="U68" s="310"/>
      <c r="V68" s="423"/>
    </row>
    <row r="69" spans="1:22" s="263" customFormat="1" ht="14.25" customHeight="1" x14ac:dyDescent="0.25">
      <c r="A69" s="309"/>
      <c r="B69" s="367"/>
      <c r="C69" s="360" t="s">
        <v>451</v>
      </c>
      <c r="D69" s="387"/>
      <c r="E69" s="387"/>
      <c r="F69" s="387">
        <v>2950</v>
      </c>
      <c r="G69" s="387">
        <v>1451.63</v>
      </c>
      <c r="H69" s="388">
        <f>G69/F69</f>
        <v>0.49207796610169496</v>
      </c>
      <c r="I69" s="387"/>
      <c r="J69" s="387"/>
      <c r="K69" s="388"/>
      <c r="L69" s="387"/>
      <c r="M69" s="387"/>
      <c r="N69" s="387"/>
      <c r="O69" s="387"/>
      <c r="P69" s="388"/>
      <c r="Q69" s="387"/>
      <c r="R69" s="387"/>
      <c r="S69" s="387"/>
      <c r="T69" s="387"/>
      <c r="U69" s="310"/>
      <c r="V69" s="423"/>
    </row>
    <row r="70" spans="1:22" s="263" customFormat="1" ht="14.25" customHeight="1" x14ac:dyDescent="0.25">
      <c r="A70" s="309"/>
      <c r="B70" s="367"/>
      <c r="C70" s="360" t="s">
        <v>454</v>
      </c>
      <c r="D70" s="387"/>
      <c r="E70" s="387"/>
      <c r="F70" s="387">
        <v>50</v>
      </c>
      <c r="G70" s="387">
        <v>2.87</v>
      </c>
      <c r="H70" s="388">
        <f>G70/F70</f>
        <v>5.74E-2</v>
      </c>
      <c r="I70" s="387"/>
      <c r="J70" s="387"/>
      <c r="K70" s="388"/>
      <c r="L70" s="387"/>
      <c r="M70" s="387"/>
      <c r="N70" s="387"/>
      <c r="O70" s="387"/>
      <c r="P70" s="388"/>
      <c r="Q70" s="387"/>
      <c r="R70" s="387"/>
      <c r="S70" s="387"/>
      <c r="T70" s="387"/>
      <c r="U70" s="310"/>
      <c r="V70" s="423"/>
    </row>
    <row r="71" spans="1:22" s="263" customFormat="1" ht="14.25" customHeight="1" x14ac:dyDescent="0.25">
      <c r="A71" s="309"/>
      <c r="B71" s="367"/>
      <c r="C71" s="360" t="s">
        <v>455</v>
      </c>
      <c r="D71" s="387"/>
      <c r="E71" s="387"/>
      <c r="F71" s="387"/>
      <c r="G71" s="387"/>
      <c r="H71" s="388"/>
      <c r="I71" s="387">
        <v>0</v>
      </c>
      <c r="J71" s="387">
        <v>195.42</v>
      </c>
      <c r="K71" s="388"/>
      <c r="L71" s="387">
        <v>195.42</v>
      </c>
      <c r="M71" s="387"/>
      <c r="N71" s="387"/>
      <c r="O71" s="387"/>
      <c r="P71" s="388"/>
      <c r="Q71" s="387"/>
      <c r="R71" s="387"/>
      <c r="S71" s="387"/>
      <c r="T71" s="387"/>
      <c r="U71" s="310"/>
      <c r="V71" s="423"/>
    </row>
    <row r="72" spans="1:22" s="263" customFormat="1" ht="14.25" customHeight="1" x14ac:dyDescent="0.25">
      <c r="A72" s="309"/>
      <c r="B72" s="367"/>
      <c r="C72" s="360" t="s">
        <v>456</v>
      </c>
      <c r="D72" s="387"/>
      <c r="E72" s="387"/>
      <c r="F72" s="387"/>
      <c r="G72" s="387"/>
      <c r="H72" s="388"/>
      <c r="I72" s="387">
        <v>2000</v>
      </c>
      <c r="J72" s="387">
        <v>0</v>
      </c>
      <c r="K72" s="388">
        <f t="shared" si="4"/>
        <v>0</v>
      </c>
      <c r="L72" s="387">
        <v>0</v>
      </c>
      <c r="M72" s="387"/>
      <c r="N72" s="387"/>
      <c r="O72" s="387"/>
      <c r="P72" s="388"/>
      <c r="Q72" s="387"/>
      <c r="R72" s="387"/>
      <c r="S72" s="387"/>
      <c r="T72" s="387"/>
      <c r="U72" s="310"/>
      <c r="V72" s="423"/>
    </row>
    <row r="73" spans="1:22" s="263" customFormat="1" x14ac:dyDescent="0.25">
      <c r="A73" s="309"/>
      <c r="B73" s="367"/>
      <c r="C73" s="360" t="s">
        <v>459</v>
      </c>
      <c r="D73" s="387"/>
      <c r="E73" s="387"/>
      <c r="F73" s="387"/>
      <c r="G73" s="387"/>
      <c r="H73" s="388"/>
      <c r="I73" s="387">
        <v>1000</v>
      </c>
      <c r="J73" s="387">
        <v>0</v>
      </c>
      <c r="K73" s="388">
        <f t="shared" si="4"/>
        <v>0</v>
      </c>
      <c r="L73" s="387">
        <v>0</v>
      </c>
      <c r="M73" s="387"/>
      <c r="N73" s="387"/>
      <c r="O73" s="387"/>
      <c r="P73" s="388"/>
      <c r="Q73" s="387"/>
      <c r="R73" s="387"/>
      <c r="S73" s="387"/>
      <c r="T73" s="387"/>
      <c r="U73" s="310"/>
      <c r="V73" s="423"/>
    </row>
    <row r="74" spans="1:22" s="308" customFormat="1" x14ac:dyDescent="0.25">
      <c r="A74" s="307"/>
      <c r="B74" s="659" t="s">
        <v>178</v>
      </c>
      <c r="C74" s="659"/>
      <c r="D74" s="385">
        <v>0</v>
      </c>
      <c r="E74" s="385">
        <f>E75</f>
        <v>2000.96</v>
      </c>
      <c r="F74" s="385">
        <f t="shared" ref="F74:T74" si="13">F75</f>
        <v>20100</v>
      </c>
      <c r="G74" s="385">
        <f t="shared" si="13"/>
        <v>7197.6200000000008</v>
      </c>
      <c r="H74" s="386">
        <f>G74/F74</f>
        <v>0.35809054726368161</v>
      </c>
      <c r="I74" s="385">
        <f t="shared" si="13"/>
        <v>20100</v>
      </c>
      <c r="J74" s="385">
        <f t="shared" si="13"/>
        <v>2000.96</v>
      </c>
      <c r="K74" s="386">
        <f t="shared" si="4"/>
        <v>9.9550248756218901E-2</v>
      </c>
      <c r="L74" s="385">
        <f t="shared" si="13"/>
        <v>2000.96</v>
      </c>
      <c r="M74" s="385">
        <f t="shared" si="13"/>
        <v>0</v>
      </c>
      <c r="N74" s="385">
        <f t="shared" si="13"/>
        <v>0</v>
      </c>
      <c r="O74" s="385">
        <f t="shared" si="13"/>
        <v>7197.62</v>
      </c>
      <c r="P74" s="386"/>
      <c r="Q74" s="385">
        <f t="shared" si="13"/>
        <v>1341.6</v>
      </c>
      <c r="R74" s="385">
        <f t="shared" si="13"/>
        <v>2345.9499999999998</v>
      </c>
      <c r="S74" s="385">
        <f t="shared" si="13"/>
        <v>105.05</v>
      </c>
      <c r="T74" s="385">
        <f t="shared" si="13"/>
        <v>79</v>
      </c>
      <c r="U74" s="177"/>
      <c r="V74" s="423"/>
    </row>
    <row r="75" spans="1:22" s="263" customFormat="1" x14ac:dyDescent="0.25">
      <c r="A75" s="309"/>
      <c r="B75" s="367">
        <v>80101</v>
      </c>
      <c r="C75" s="360"/>
      <c r="D75" s="387">
        <v>0</v>
      </c>
      <c r="E75" s="387">
        <v>2000.96</v>
      </c>
      <c r="F75" s="387">
        <f>SUM(F76:F81)</f>
        <v>20100</v>
      </c>
      <c r="G75" s="387">
        <f t="shared" ref="G75:M75" si="14">SUM(G76:G81)</f>
        <v>7197.6200000000008</v>
      </c>
      <c r="H75" s="388">
        <f>G75/F75</f>
        <v>0.35809054726368161</v>
      </c>
      <c r="I75" s="387">
        <f t="shared" si="14"/>
        <v>20100</v>
      </c>
      <c r="J75" s="387">
        <f t="shared" si="14"/>
        <v>2000.96</v>
      </c>
      <c r="K75" s="388">
        <f t="shared" si="4"/>
        <v>9.9550248756218901E-2</v>
      </c>
      <c r="L75" s="387">
        <f>SUM(L76:L81)</f>
        <v>2000.96</v>
      </c>
      <c r="M75" s="387">
        <f t="shared" si="14"/>
        <v>0</v>
      </c>
      <c r="N75" s="387">
        <v>0</v>
      </c>
      <c r="O75" s="387">
        <v>7197.62</v>
      </c>
      <c r="P75" s="388"/>
      <c r="Q75" s="387">
        <v>1341.6</v>
      </c>
      <c r="R75" s="387">
        <v>2345.9499999999998</v>
      </c>
      <c r="S75" s="387">
        <v>105.05</v>
      </c>
      <c r="T75" s="387">
        <v>79</v>
      </c>
      <c r="U75" s="310"/>
      <c r="V75" s="423"/>
    </row>
    <row r="76" spans="1:22" s="263" customFormat="1" ht="15" customHeight="1" x14ac:dyDescent="0.25">
      <c r="A76" s="309"/>
      <c r="B76" s="367"/>
      <c r="C76" s="360" t="s">
        <v>451</v>
      </c>
      <c r="D76" s="387"/>
      <c r="E76" s="387"/>
      <c r="F76" s="387">
        <v>20000</v>
      </c>
      <c r="G76" s="387">
        <v>7189.1</v>
      </c>
      <c r="H76" s="388">
        <f>G76/F76</f>
        <v>0.35945500000000002</v>
      </c>
      <c r="I76" s="387"/>
      <c r="J76" s="387"/>
      <c r="K76" s="388"/>
      <c r="L76" s="387"/>
      <c r="M76" s="387"/>
      <c r="N76" s="387"/>
      <c r="O76" s="387"/>
      <c r="P76" s="388"/>
      <c r="Q76" s="387"/>
      <c r="R76" s="387"/>
      <c r="S76" s="387"/>
      <c r="T76" s="387"/>
      <c r="U76" s="310"/>
      <c r="V76" s="423"/>
    </row>
    <row r="77" spans="1:22" s="263" customFormat="1" ht="15" customHeight="1" x14ac:dyDescent="0.25">
      <c r="A77" s="309"/>
      <c r="B77" s="367"/>
      <c r="C77" s="360" t="s">
        <v>454</v>
      </c>
      <c r="D77" s="387"/>
      <c r="E77" s="387"/>
      <c r="F77" s="387">
        <v>100</v>
      </c>
      <c r="G77" s="387">
        <v>8.52</v>
      </c>
      <c r="H77" s="388">
        <f>G77/F77</f>
        <v>8.5199999999999998E-2</v>
      </c>
      <c r="I77" s="387"/>
      <c r="J77" s="387"/>
      <c r="K77" s="388"/>
      <c r="L77" s="387"/>
      <c r="M77" s="387"/>
      <c r="N77" s="387"/>
      <c r="O77" s="387"/>
      <c r="P77" s="388"/>
      <c r="Q77" s="387"/>
      <c r="R77" s="387"/>
      <c r="S77" s="387"/>
      <c r="T77" s="387"/>
      <c r="U77" s="310"/>
      <c r="V77" s="423"/>
    </row>
    <row r="78" spans="1:22" s="263" customFormat="1" ht="15" customHeight="1" x14ac:dyDescent="0.25">
      <c r="A78" s="309"/>
      <c r="B78" s="367"/>
      <c r="C78" s="360" t="s">
        <v>455</v>
      </c>
      <c r="D78" s="387"/>
      <c r="E78" s="387"/>
      <c r="F78" s="387"/>
      <c r="G78" s="387"/>
      <c r="H78" s="388"/>
      <c r="I78" s="387">
        <v>0</v>
      </c>
      <c r="J78" s="387">
        <v>2000.96</v>
      </c>
      <c r="K78" s="388"/>
      <c r="L78" s="387">
        <v>2000.96</v>
      </c>
      <c r="M78" s="387"/>
      <c r="N78" s="387"/>
      <c r="O78" s="387"/>
      <c r="P78" s="388"/>
      <c r="Q78" s="387"/>
      <c r="R78" s="387"/>
      <c r="S78" s="387"/>
      <c r="T78" s="387"/>
      <c r="U78" s="310"/>
      <c r="V78" s="423"/>
    </row>
    <row r="79" spans="1:22" s="263" customFormat="1" ht="15" customHeight="1" x14ac:dyDescent="0.25">
      <c r="A79" s="309"/>
      <c r="B79" s="367"/>
      <c r="C79" s="360" t="s">
        <v>456</v>
      </c>
      <c r="D79" s="387"/>
      <c r="E79" s="387"/>
      <c r="F79" s="387"/>
      <c r="G79" s="387"/>
      <c r="H79" s="388"/>
      <c r="I79" s="387">
        <v>15100</v>
      </c>
      <c r="J79" s="387">
        <v>0</v>
      </c>
      <c r="K79" s="388">
        <f t="shared" si="4"/>
        <v>0</v>
      </c>
      <c r="L79" s="387">
        <v>0</v>
      </c>
      <c r="M79" s="387"/>
      <c r="N79" s="387"/>
      <c r="O79" s="387"/>
      <c r="P79" s="388"/>
      <c r="Q79" s="387"/>
      <c r="R79" s="387"/>
      <c r="S79" s="387"/>
      <c r="T79" s="387"/>
      <c r="U79" s="310"/>
      <c r="V79" s="423"/>
    </row>
    <row r="80" spans="1:22" s="263" customFormat="1" ht="15" customHeight="1" x14ac:dyDescent="0.25">
      <c r="A80" s="309"/>
      <c r="B80" s="367"/>
      <c r="C80" s="360" t="s">
        <v>540</v>
      </c>
      <c r="D80" s="387"/>
      <c r="E80" s="387"/>
      <c r="F80" s="387"/>
      <c r="G80" s="387"/>
      <c r="H80" s="388"/>
      <c r="I80" s="387">
        <v>2000</v>
      </c>
      <c r="J80" s="387">
        <v>0</v>
      </c>
      <c r="K80" s="388"/>
      <c r="L80" s="387">
        <v>0</v>
      </c>
      <c r="M80" s="387"/>
      <c r="N80" s="387"/>
      <c r="O80" s="387"/>
      <c r="P80" s="388"/>
      <c r="Q80" s="387"/>
      <c r="R80" s="387"/>
      <c r="S80" s="387"/>
      <c r="T80" s="387"/>
      <c r="U80" s="310"/>
      <c r="V80" s="423"/>
    </row>
    <row r="81" spans="1:22" s="263" customFormat="1" x14ac:dyDescent="0.25">
      <c r="A81" s="309"/>
      <c r="B81" s="367"/>
      <c r="C81" s="360" t="s">
        <v>459</v>
      </c>
      <c r="D81" s="387"/>
      <c r="E81" s="387"/>
      <c r="F81" s="387"/>
      <c r="G81" s="387"/>
      <c r="H81" s="388"/>
      <c r="I81" s="387">
        <v>3000</v>
      </c>
      <c r="J81" s="387"/>
      <c r="K81" s="388">
        <f t="shared" si="4"/>
        <v>0</v>
      </c>
      <c r="L81" s="387"/>
      <c r="M81" s="387"/>
      <c r="N81" s="387"/>
      <c r="O81" s="387"/>
      <c r="P81" s="388"/>
      <c r="Q81" s="387"/>
      <c r="R81" s="387"/>
      <c r="S81" s="387"/>
      <c r="T81" s="387"/>
      <c r="U81" s="310"/>
      <c r="V81" s="423"/>
    </row>
    <row r="82" spans="1:22" s="308" customFormat="1" x14ac:dyDescent="0.25">
      <c r="A82" s="307"/>
      <c r="B82" s="659" t="s">
        <v>179</v>
      </c>
      <c r="C82" s="659"/>
      <c r="D82" s="385">
        <v>0</v>
      </c>
      <c r="E82" s="385">
        <f>E83</f>
        <v>184.89</v>
      </c>
      <c r="F82" s="385">
        <f t="shared" ref="F82:T82" si="15">F83</f>
        <v>5000</v>
      </c>
      <c r="G82" s="385">
        <f t="shared" si="15"/>
        <v>1302.49</v>
      </c>
      <c r="H82" s="386">
        <f>G82/F82</f>
        <v>0.26049800000000001</v>
      </c>
      <c r="I82" s="385">
        <f t="shared" si="15"/>
        <v>5000</v>
      </c>
      <c r="J82" s="385">
        <f t="shared" si="15"/>
        <v>946.42</v>
      </c>
      <c r="K82" s="386">
        <f t="shared" si="4"/>
        <v>0.18928399999999998</v>
      </c>
      <c r="L82" s="385">
        <f t="shared" si="15"/>
        <v>946.42</v>
      </c>
      <c r="M82" s="385">
        <f t="shared" si="15"/>
        <v>0</v>
      </c>
      <c r="N82" s="385">
        <f t="shared" si="15"/>
        <v>0</v>
      </c>
      <c r="O82" s="385">
        <f t="shared" si="15"/>
        <v>540.96</v>
      </c>
      <c r="P82" s="386"/>
      <c r="Q82" s="385">
        <f t="shared" si="15"/>
        <v>1853.95</v>
      </c>
      <c r="R82" s="385">
        <f t="shared" si="15"/>
        <v>693.55</v>
      </c>
      <c r="S82" s="385">
        <f t="shared" si="15"/>
        <v>260.25</v>
      </c>
      <c r="T82" s="385">
        <f t="shared" si="15"/>
        <v>210.25</v>
      </c>
      <c r="U82" s="177"/>
      <c r="V82" s="423"/>
    </row>
    <row r="83" spans="1:22" s="263" customFormat="1" x14ac:dyDescent="0.25">
      <c r="A83" s="309"/>
      <c r="B83" s="367">
        <v>80101</v>
      </c>
      <c r="C83" s="360"/>
      <c r="D83" s="387">
        <v>0</v>
      </c>
      <c r="E83" s="387">
        <v>184.89</v>
      </c>
      <c r="F83" s="387">
        <f>SUM(F84:F88)</f>
        <v>5000</v>
      </c>
      <c r="G83" s="387">
        <f t="shared" ref="G83:M83" si="16">SUM(G84:G88)</f>
        <v>1302.49</v>
      </c>
      <c r="H83" s="388">
        <f>G83/F83</f>
        <v>0.26049800000000001</v>
      </c>
      <c r="I83" s="387">
        <f t="shared" si="16"/>
        <v>5000</v>
      </c>
      <c r="J83" s="387">
        <f t="shared" si="16"/>
        <v>946.42</v>
      </c>
      <c r="K83" s="388">
        <f t="shared" si="4"/>
        <v>0.18928399999999998</v>
      </c>
      <c r="L83" s="387">
        <f>SUM(L84:L88)</f>
        <v>946.42</v>
      </c>
      <c r="M83" s="387">
        <f t="shared" si="16"/>
        <v>0</v>
      </c>
      <c r="N83" s="387">
        <v>0</v>
      </c>
      <c r="O83" s="387">
        <v>540.96</v>
      </c>
      <c r="P83" s="388"/>
      <c r="Q83" s="387">
        <v>1853.95</v>
      </c>
      <c r="R83" s="387">
        <v>693.55</v>
      </c>
      <c r="S83" s="387">
        <v>260.25</v>
      </c>
      <c r="T83" s="387">
        <v>210.25</v>
      </c>
      <c r="U83" s="310"/>
      <c r="V83" s="423"/>
    </row>
    <row r="84" spans="1:22" s="263" customFormat="1" ht="15" customHeight="1" x14ac:dyDescent="0.25">
      <c r="A84" s="309"/>
      <c r="B84" s="367"/>
      <c r="C84" s="360" t="s">
        <v>451</v>
      </c>
      <c r="D84" s="387"/>
      <c r="E84" s="387"/>
      <c r="F84" s="387">
        <v>5000</v>
      </c>
      <c r="G84" s="387">
        <v>1297.56</v>
      </c>
      <c r="H84" s="388">
        <f>G84/F84</f>
        <v>0.25951199999999996</v>
      </c>
      <c r="I84" s="387"/>
      <c r="J84" s="387"/>
      <c r="K84" s="388"/>
      <c r="L84" s="387"/>
      <c r="M84" s="387"/>
      <c r="N84" s="387"/>
      <c r="O84" s="387"/>
      <c r="P84" s="388"/>
      <c r="Q84" s="387"/>
      <c r="R84" s="387"/>
      <c r="S84" s="387"/>
      <c r="T84" s="387"/>
      <c r="U84" s="310"/>
      <c r="V84" s="423"/>
    </row>
    <row r="85" spans="1:22" s="263" customFormat="1" ht="15" customHeight="1" x14ac:dyDescent="0.25">
      <c r="A85" s="309"/>
      <c r="B85" s="367"/>
      <c r="C85" s="360" t="s">
        <v>454</v>
      </c>
      <c r="D85" s="387"/>
      <c r="E85" s="387"/>
      <c r="F85" s="387">
        <v>0</v>
      </c>
      <c r="G85" s="387">
        <v>4.93</v>
      </c>
      <c r="H85" s="388"/>
      <c r="I85" s="387"/>
      <c r="J85" s="387"/>
      <c r="K85" s="388"/>
      <c r="L85" s="387"/>
      <c r="M85" s="387"/>
      <c r="N85" s="387"/>
      <c r="O85" s="387"/>
      <c r="P85" s="388"/>
      <c r="Q85" s="387"/>
      <c r="R85" s="387"/>
      <c r="S85" s="387"/>
      <c r="T85" s="387"/>
      <c r="U85" s="310"/>
      <c r="V85" s="423"/>
    </row>
    <row r="86" spans="1:22" s="263" customFormat="1" ht="15" customHeight="1" x14ac:dyDescent="0.25">
      <c r="A86" s="309"/>
      <c r="B86" s="367"/>
      <c r="C86" s="360" t="s">
        <v>455</v>
      </c>
      <c r="D86" s="387"/>
      <c r="E86" s="387"/>
      <c r="F86" s="387"/>
      <c r="G86" s="387"/>
      <c r="H86" s="388"/>
      <c r="I86" s="387">
        <v>0</v>
      </c>
      <c r="J86" s="387">
        <v>184.89</v>
      </c>
      <c r="K86" s="388"/>
      <c r="L86" s="387">
        <v>184.89</v>
      </c>
      <c r="M86" s="387"/>
      <c r="N86" s="387"/>
      <c r="O86" s="387"/>
      <c r="P86" s="388"/>
      <c r="Q86" s="387"/>
      <c r="R86" s="387"/>
      <c r="S86" s="387"/>
      <c r="T86" s="387"/>
      <c r="U86" s="310"/>
      <c r="V86" s="423"/>
    </row>
    <row r="87" spans="1:22" s="263" customFormat="1" ht="15" customHeight="1" x14ac:dyDescent="0.25">
      <c r="A87" s="309"/>
      <c r="B87" s="367"/>
      <c r="C87" s="360" t="s">
        <v>456</v>
      </c>
      <c r="D87" s="387"/>
      <c r="E87" s="387"/>
      <c r="F87" s="387"/>
      <c r="G87" s="387"/>
      <c r="H87" s="388"/>
      <c r="I87" s="387">
        <v>4500</v>
      </c>
      <c r="J87" s="387">
        <v>761.53</v>
      </c>
      <c r="K87" s="388">
        <f t="shared" si="4"/>
        <v>0.16922888888888887</v>
      </c>
      <c r="L87" s="387">
        <v>761.53</v>
      </c>
      <c r="M87" s="387"/>
      <c r="N87" s="387"/>
      <c r="O87" s="387"/>
      <c r="P87" s="388"/>
      <c r="Q87" s="387"/>
      <c r="R87" s="387"/>
      <c r="S87" s="387"/>
      <c r="T87" s="387"/>
      <c r="U87" s="310"/>
      <c r="V87" s="423"/>
    </row>
    <row r="88" spans="1:22" s="263" customFormat="1" x14ac:dyDescent="0.25">
      <c r="A88" s="309"/>
      <c r="B88" s="367"/>
      <c r="C88" s="360" t="s">
        <v>459</v>
      </c>
      <c r="D88" s="387"/>
      <c r="E88" s="387"/>
      <c r="F88" s="387"/>
      <c r="G88" s="387"/>
      <c r="H88" s="388"/>
      <c r="I88" s="387">
        <v>500</v>
      </c>
      <c r="J88" s="387">
        <v>0</v>
      </c>
      <c r="K88" s="388">
        <f t="shared" si="4"/>
        <v>0</v>
      </c>
      <c r="L88" s="387">
        <v>0</v>
      </c>
      <c r="M88" s="387"/>
      <c r="N88" s="387"/>
      <c r="O88" s="387"/>
      <c r="P88" s="388"/>
      <c r="Q88" s="387"/>
      <c r="R88" s="387"/>
      <c r="S88" s="387"/>
      <c r="T88" s="387"/>
      <c r="U88" s="310"/>
      <c r="V88" s="423"/>
    </row>
    <row r="89" spans="1:22" s="308" customFormat="1" x14ac:dyDescent="0.25">
      <c r="A89" s="307"/>
      <c r="B89" s="659" t="s">
        <v>277</v>
      </c>
      <c r="C89" s="659"/>
      <c r="D89" s="385">
        <v>0</v>
      </c>
      <c r="E89" s="385">
        <f>E90+E99</f>
        <v>1581.14</v>
      </c>
      <c r="F89" s="385">
        <f>F90+F99</f>
        <v>388880</v>
      </c>
      <c r="G89" s="385">
        <f>G90+G99</f>
        <v>121324.99</v>
      </c>
      <c r="H89" s="386">
        <f>G89/F89</f>
        <v>0.31198567681547007</v>
      </c>
      <c r="I89" s="385">
        <f>I90+I99</f>
        <v>388280</v>
      </c>
      <c r="J89" s="385">
        <f>J90+J99</f>
        <v>61854.180000000008</v>
      </c>
      <c r="K89" s="386">
        <f t="shared" si="4"/>
        <v>0.15930302874214486</v>
      </c>
      <c r="L89" s="385">
        <f>L90+L99</f>
        <v>61854.180000000008</v>
      </c>
      <c r="M89" s="385">
        <f>M90+M99</f>
        <v>0</v>
      </c>
      <c r="N89" s="385">
        <f>N90+N99</f>
        <v>600</v>
      </c>
      <c r="O89" s="385">
        <f>O90</f>
        <v>61051.95</v>
      </c>
      <c r="P89" s="386">
        <f>O89/N89</f>
        <v>101.75324999999999</v>
      </c>
      <c r="Q89" s="385">
        <f>Q90+Q99</f>
        <v>12541.3</v>
      </c>
      <c r="R89" s="385">
        <f>R90+R99</f>
        <v>20415.599999999999</v>
      </c>
      <c r="S89" s="385">
        <f>S90+S99</f>
        <v>12244.72</v>
      </c>
      <c r="T89" s="385">
        <f>T90+T99</f>
        <v>21106.53</v>
      </c>
      <c r="U89" s="177"/>
      <c r="V89" s="423"/>
    </row>
    <row r="90" spans="1:22" s="263" customFormat="1" x14ac:dyDescent="0.25">
      <c r="A90" s="309"/>
      <c r="B90" s="367">
        <v>80104</v>
      </c>
      <c r="C90" s="360"/>
      <c r="D90" s="387">
        <v>0</v>
      </c>
      <c r="E90" s="387">
        <v>1050.7</v>
      </c>
      <c r="F90" s="389">
        <f>SUM(F91:F98)</f>
        <v>141920</v>
      </c>
      <c r="G90" s="389">
        <f>SUM(G91:G98)</f>
        <v>31307.99</v>
      </c>
      <c r="H90" s="388">
        <f>G90/F90</f>
        <v>0.22060308624577227</v>
      </c>
      <c r="I90" s="389">
        <f>SUM(I91:I98)</f>
        <v>141520</v>
      </c>
      <c r="J90" s="389">
        <f>SUM(J91:J98)</f>
        <v>27105.820000000003</v>
      </c>
      <c r="K90" s="388">
        <f t="shared" si="4"/>
        <v>0.19153349349915208</v>
      </c>
      <c r="L90" s="389">
        <f>SUM(L91:L98)</f>
        <v>27105.820000000003</v>
      </c>
      <c r="M90" s="389">
        <f>SUM(M91:M98)</f>
        <v>0</v>
      </c>
      <c r="N90" s="387">
        <v>600</v>
      </c>
      <c r="O90" s="387">
        <v>61051.95</v>
      </c>
      <c r="P90" s="388"/>
      <c r="Q90" s="387">
        <v>12541.3</v>
      </c>
      <c r="R90" s="387">
        <v>20415.599999999999</v>
      </c>
      <c r="S90" s="387">
        <v>12244.72</v>
      </c>
      <c r="T90" s="387">
        <v>21106.53</v>
      </c>
      <c r="U90" s="310"/>
      <c r="V90" s="311"/>
    </row>
    <row r="91" spans="1:22" s="263" customFormat="1" ht="15" customHeight="1" x14ac:dyDescent="0.25">
      <c r="A91" s="309"/>
      <c r="B91" s="367"/>
      <c r="C91" s="360" t="s">
        <v>453</v>
      </c>
      <c r="D91" s="387"/>
      <c r="E91" s="387"/>
      <c r="F91" s="389">
        <v>136920</v>
      </c>
      <c r="G91" s="389">
        <v>30270.9</v>
      </c>
      <c r="H91" s="388">
        <f>G91/F91</f>
        <v>0.2210845749342682</v>
      </c>
      <c r="I91" s="387"/>
      <c r="J91" s="387"/>
      <c r="K91" s="388"/>
      <c r="L91" s="387"/>
      <c r="M91" s="387"/>
      <c r="N91" s="387"/>
      <c r="O91" s="387"/>
      <c r="P91" s="388"/>
      <c r="Q91" s="387"/>
      <c r="R91" s="387"/>
      <c r="S91" s="387"/>
      <c r="T91" s="387"/>
      <c r="U91" s="310"/>
      <c r="V91" s="311"/>
    </row>
    <row r="92" spans="1:22" s="263" customFormat="1" ht="15" customHeight="1" x14ac:dyDescent="0.25">
      <c r="A92" s="309"/>
      <c r="B92" s="367"/>
      <c r="C92" s="360" t="s">
        <v>451</v>
      </c>
      <c r="D92" s="387"/>
      <c r="E92" s="387"/>
      <c r="F92" s="389">
        <v>4000</v>
      </c>
      <c r="G92" s="389">
        <v>900</v>
      </c>
      <c r="H92" s="388">
        <f>G92/F92</f>
        <v>0.22500000000000001</v>
      </c>
      <c r="I92" s="387"/>
      <c r="J92" s="387"/>
      <c r="K92" s="388"/>
      <c r="L92" s="387"/>
      <c r="M92" s="387"/>
      <c r="N92" s="387"/>
      <c r="O92" s="387"/>
      <c r="P92" s="388"/>
      <c r="Q92" s="387"/>
      <c r="R92" s="387"/>
      <c r="S92" s="387"/>
      <c r="T92" s="387"/>
      <c r="U92" s="310"/>
      <c r="V92" s="311"/>
    </row>
    <row r="93" spans="1:22" s="263" customFormat="1" ht="15" customHeight="1" x14ac:dyDescent="0.25">
      <c r="A93" s="309"/>
      <c r="B93" s="367"/>
      <c r="C93" s="360" t="s">
        <v>454</v>
      </c>
      <c r="D93" s="387"/>
      <c r="E93" s="387"/>
      <c r="F93" s="389">
        <v>1000</v>
      </c>
      <c r="G93" s="389">
        <v>137.09</v>
      </c>
      <c r="H93" s="388">
        <f>G93/F93</f>
        <v>0.13708999999999999</v>
      </c>
      <c r="I93" s="387"/>
      <c r="J93" s="387"/>
      <c r="K93" s="388"/>
      <c r="L93" s="387"/>
      <c r="M93" s="387"/>
      <c r="N93" s="387"/>
      <c r="O93" s="387"/>
      <c r="P93" s="388"/>
      <c r="Q93" s="387"/>
      <c r="R93" s="387"/>
      <c r="S93" s="387"/>
      <c r="T93" s="387"/>
      <c r="U93" s="310"/>
      <c r="V93" s="311"/>
    </row>
    <row r="94" spans="1:22" s="263" customFormat="1" ht="15" customHeight="1" x14ac:dyDescent="0.25">
      <c r="A94" s="309"/>
      <c r="B94" s="367"/>
      <c r="C94" s="360" t="s">
        <v>455</v>
      </c>
      <c r="D94" s="390"/>
      <c r="E94" s="390"/>
      <c r="F94" s="389"/>
      <c r="G94" s="389"/>
      <c r="H94" s="388"/>
      <c r="I94" s="263">
        <v>0</v>
      </c>
      <c r="J94" s="387">
        <v>1050.7</v>
      </c>
      <c r="K94" s="388"/>
      <c r="L94" s="387">
        <v>1050.7</v>
      </c>
      <c r="M94" s="387"/>
      <c r="N94" s="387"/>
      <c r="O94" s="387"/>
      <c r="Q94" s="387"/>
      <c r="R94" s="387"/>
      <c r="S94" s="387"/>
      <c r="T94" s="387"/>
      <c r="U94" s="310"/>
      <c r="V94" s="311"/>
    </row>
    <row r="95" spans="1:22" s="263" customFormat="1" ht="15" customHeight="1" x14ac:dyDescent="0.25">
      <c r="A95" s="309"/>
      <c r="B95" s="367"/>
      <c r="C95" s="360" t="s">
        <v>456</v>
      </c>
      <c r="D95" s="387"/>
      <c r="E95" s="387"/>
      <c r="F95" s="389"/>
      <c r="G95" s="389"/>
      <c r="H95" s="388"/>
      <c r="I95" s="387">
        <v>89000</v>
      </c>
      <c r="J95" s="387">
        <v>25116.31</v>
      </c>
      <c r="K95" s="388">
        <f t="shared" si="4"/>
        <v>0.28220573033707869</v>
      </c>
      <c r="L95" s="387">
        <v>25116.31</v>
      </c>
      <c r="M95" s="387"/>
      <c r="N95" s="387"/>
      <c r="O95" s="387"/>
      <c r="P95" s="388"/>
      <c r="Q95" s="387"/>
      <c r="R95" s="387"/>
      <c r="S95" s="387"/>
      <c r="T95" s="387"/>
      <c r="U95" s="310"/>
      <c r="V95" s="311"/>
    </row>
    <row r="96" spans="1:22" s="263" customFormat="1" ht="15" customHeight="1" x14ac:dyDescent="0.25">
      <c r="A96" s="309"/>
      <c r="B96" s="367"/>
      <c r="C96" s="360" t="s">
        <v>457</v>
      </c>
      <c r="D96" s="387"/>
      <c r="E96" s="387"/>
      <c r="F96" s="389"/>
      <c r="G96" s="389"/>
      <c r="H96" s="388"/>
      <c r="I96" s="387">
        <v>20000</v>
      </c>
      <c r="J96" s="387">
        <v>0</v>
      </c>
      <c r="K96" s="388">
        <f t="shared" si="4"/>
        <v>0</v>
      </c>
      <c r="L96" s="387">
        <v>0</v>
      </c>
      <c r="M96" s="387"/>
      <c r="N96" s="387"/>
      <c r="O96" s="387"/>
      <c r="P96" s="388"/>
      <c r="Q96" s="387"/>
      <c r="R96" s="387"/>
      <c r="S96" s="387"/>
      <c r="T96" s="387"/>
      <c r="U96" s="310"/>
      <c r="V96" s="311"/>
    </row>
    <row r="97" spans="1:22" s="263" customFormat="1" ht="15" customHeight="1" x14ac:dyDescent="0.25">
      <c r="A97" s="309"/>
      <c r="B97" s="367"/>
      <c r="C97" s="360" t="s">
        <v>458</v>
      </c>
      <c r="D97" s="387"/>
      <c r="E97" s="387"/>
      <c r="F97" s="389"/>
      <c r="G97" s="389"/>
      <c r="H97" s="388"/>
      <c r="I97" s="387">
        <v>10000</v>
      </c>
      <c r="J97" s="387">
        <v>0</v>
      </c>
      <c r="K97" s="388">
        <f t="shared" si="4"/>
        <v>0</v>
      </c>
      <c r="L97" s="387">
        <v>0</v>
      </c>
      <c r="M97" s="387"/>
      <c r="N97" s="387"/>
      <c r="O97" s="387"/>
      <c r="P97" s="388"/>
      <c r="Q97" s="387"/>
      <c r="R97" s="387"/>
      <c r="S97" s="387"/>
      <c r="T97" s="387"/>
      <c r="U97" s="310"/>
      <c r="V97" s="311"/>
    </row>
    <row r="98" spans="1:22" s="263" customFormat="1" ht="15" customHeight="1" x14ac:dyDescent="0.25">
      <c r="A98" s="309"/>
      <c r="B98" s="367"/>
      <c r="C98" s="360" t="s">
        <v>459</v>
      </c>
      <c r="D98" s="387"/>
      <c r="E98" s="387"/>
      <c r="F98" s="389"/>
      <c r="G98" s="389"/>
      <c r="H98" s="388"/>
      <c r="I98" s="387">
        <v>22520</v>
      </c>
      <c r="J98" s="387">
        <v>938.81</v>
      </c>
      <c r="K98" s="388">
        <f t="shared" ref="K98:K105" si="17">J98/I98</f>
        <v>4.1687833037300177E-2</v>
      </c>
      <c r="L98" s="387">
        <v>938.81</v>
      </c>
      <c r="M98" s="387"/>
      <c r="N98" s="387"/>
      <c r="O98" s="387"/>
      <c r="P98" s="388"/>
      <c r="Q98" s="387"/>
      <c r="R98" s="387"/>
      <c r="S98" s="387"/>
      <c r="T98" s="387"/>
      <c r="U98" s="310"/>
      <c r="V98" s="311"/>
    </row>
    <row r="99" spans="1:22" s="263" customFormat="1" ht="15" customHeight="1" x14ac:dyDescent="0.25">
      <c r="A99" s="309"/>
      <c r="B99" s="367">
        <v>80148</v>
      </c>
      <c r="C99" s="360"/>
      <c r="D99" s="387">
        <v>0</v>
      </c>
      <c r="E99" s="387">
        <v>530.44000000000005</v>
      </c>
      <c r="F99" s="387">
        <f>SUM(F100:F105)</f>
        <v>246960</v>
      </c>
      <c r="G99" s="387">
        <f>SUM(G100:G105)</f>
        <v>90017</v>
      </c>
      <c r="H99" s="388">
        <f>G99/F99</f>
        <v>0.36450032393909942</v>
      </c>
      <c r="I99" s="387">
        <f>SUM(I100:I105)</f>
        <v>246760</v>
      </c>
      <c r="J99" s="387">
        <f>SUM(J100:J105)</f>
        <v>34748.36</v>
      </c>
      <c r="K99" s="388">
        <f t="shared" si="17"/>
        <v>0.14081844707408009</v>
      </c>
      <c r="L99" s="387">
        <f>SUM(L100:L105)</f>
        <v>34748.36</v>
      </c>
      <c r="M99" s="387"/>
      <c r="N99" s="387"/>
      <c r="O99" s="387"/>
      <c r="P99" s="388"/>
      <c r="Q99" s="387"/>
      <c r="R99" s="387"/>
      <c r="S99" s="387"/>
      <c r="T99" s="387"/>
      <c r="U99" s="310"/>
      <c r="V99" s="311"/>
    </row>
    <row r="100" spans="1:22" s="263" customFormat="1" ht="15" customHeight="1" x14ac:dyDescent="0.25">
      <c r="A100" s="309"/>
      <c r="B100" s="367"/>
      <c r="C100" s="360" t="s">
        <v>460</v>
      </c>
      <c r="D100" s="387"/>
      <c r="E100" s="387"/>
      <c r="F100" s="387">
        <v>246960</v>
      </c>
      <c r="G100" s="387">
        <v>90017</v>
      </c>
      <c r="H100" s="388">
        <f>G100/F100</f>
        <v>0.36450032393909942</v>
      </c>
      <c r="I100" s="387"/>
      <c r="J100" s="387"/>
      <c r="K100" s="388"/>
      <c r="L100" s="387"/>
      <c r="M100" s="387"/>
      <c r="N100" s="387"/>
      <c r="O100" s="387"/>
      <c r="P100" s="388"/>
      <c r="Q100" s="387"/>
      <c r="R100" s="387"/>
      <c r="S100" s="387"/>
      <c r="T100" s="387"/>
      <c r="U100" s="310"/>
      <c r="V100" s="311"/>
    </row>
    <row r="101" spans="1:22" s="263" customFormat="1" ht="15" customHeight="1" x14ac:dyDescent="0.25">
      <c r="A101" s="309"/>
      <c r="B101" s="367"/>
      <c r="C101" s="360" t="s">
        <v>455</v>
      </c>
      <c r="D101" s="387"/>
      <c r="E101" s="387"/>
      <c r="F101" s="387"/>
      <c r="G101" s="387"/>
      <c r="H101" s="388"/>
      <c r="I101" s="387">
        <v>0</v>
      </c>
      <c r="J101" s="387">
        <v>530.44000000000005</v>
      </c>
      <c r="K101" s="388"/>
      <c r="L101" s="387">
        <v>530.44000000000005</v>
      </c>
      <c r="M101" s="387"/>
      <c r="N101" s="387"/>
      <c r="O101" s="387"/>
      <c r="P101" s="388"/>
      <c r="Q101" s="387"/>
      <c r="R101" s="387"/>
      <c r="S101" s="387"/>
      <c r="T101" s="387"/>
      <c r="U101" s="310"/>
      <c r="V101" s="311"/>
    </row>
    <row r="102" spans="1:22" s="263" customFormat="1" ht="15" customHeight="1" x14ac:dyDescent="0.25">
      <c r="A102" s="309"/>
      <c r="B102" s="367"/>
      <c r="C102" s="360" t="s">
        <v>456</v>
      </c>
      <c r="D102" s="387"/>
      <c r="E102" s="387"/>
      <c r="F102" s="387"/>
      <c r="G102" s="387"/>
      <c r="H102" s="388"/>
      <c r="I102" s="387">
        <v>19760</v>
      </c>
      <c r="J102" s="387">
        <v>2124.64</v>
      </c>
      <c r="K102" s="388">
        <f t="shared" si="17"/>
        <v>0.10752226720647773</v>
      </c>
      <c r="L102" s="387">
        <v>2124.64</v>
      </c>
      <c r="M102" s="387"/>
      <c r="N102" s="387"/>
      <c r="O102" s="387"/>
      <c r="P102" s="388"/>
      <c r="Q102" s="387"/>
      <c r="R102" s="387"/>
      <c r="S102" s="387"/>
      <c r="T102" s="387"/>
      <c r="U102" s="310"/>
      <c r="V102" s="311"/>
    </row>
    <row r="103" spans="1:22" s="263" customFormat="1" ht="15" customHeight="1" x14ac:dyDescent="0.25">
      <c r="A103" s="309"/>
      <c r="B103" s="367"/>
      <c r="C103" s="360" t="s">
        <v>461</v>
      </c>
      <c r="D103" s="387"/>
      <c r="E103" s="387"/>
      <c r="F103" s="387"/>
      <c r="G103" s="387"/>
      <c r="H103" s="388"/>
      <c r="I103" s="387">
        <v>210000</v>
      </c>
      <c r="J103" s="387">
        <v>31315.68</v>
      </c>
      <c r="K103" s="388">
        <f t="shared" si="17"/>
        <v>0.14912228571428571</v>
      </c>
      <c r="L103" s="387">
        <v>31315.68</v>
      </c>
      <c r="M103" s="387"/>
      <c r="N103" s="387"/>
      <c r="O103" s="387"/>
      <c r="P103" s="388"/>
      <c r="Q103" s="387"/>
      <c r="R103" s="387"/>
      <c r="S103" s="387"/>
      <c r="T103" s="387"/>
      <c r="U103" s="310"/>
      <c r="V103" s="311"/>
    </row>
    <row r="104" spans="1:22" s="263" customFormat="1" ht="15" customHeight="1" x14ac:dyDescent="0.25">
      <c r="A104" s="309"/>
      <c r="B104" s="367"/>
      <c r="C104" s="360" t="s">
        <v>458</v>
      </c>
      <c r="D104" s="387"/>
      <c r="E104" s="387"/>
      <c r="F104" s="387"/>
      <c r="G104" s="387"/>
      <c r="H104" s="388"/>
      <c r="I104" s="387">
        <v>10000</v>
      </c>
      <c r="J104" s="387">
        <v>0</v>
      </c>
      <c r="K104" s="388">
        <f t="shared" si="17"/>
        <v>0</v>
      </c>
      <c r="L104" s="387">
        <v>0</v>
      </c>
      <c r="M104" s="387"/>
      <c r="N104" s="387"/>
      <c r="O104" s="387"/>
      <c r="P104" s="388"/>
      <c r="Q104" s="387"/>
      <c r="R104" s="387"/>
      <c r="S104" s="387"/>
      <c r="T104" s="387"/>
      <c r="U104" s="310"/>
      <c r="V104" s="311"/>
    </row>
    <row r="105" spans="1:22" s="263" customFormat="1" ht="15" customHeight="1" x14ac:dyDescent="0.25">
      <c r="A105" s="309"/>
      <c r="B105" s="367"/>
      <c r="C105" s="360" t="s">
        <v>459</v>
      </c>
      <c r="D105" s="387"/>
      <c r="E105" s="387"/>
      <c r="F105" s="387"/>
      <c r="G105" s="387"/>
      <c r="H105" s="388"/>
      <c r="I105" s="387">
        <v>7000</v>
      </c>
      <c r="J105" s="387">
        <v>777.6</v>
      </c>
      <c r="K105" s="388">
        <f t="shared" si="17"/>
        <v>0.11108571428571429</v>
      </c>
      <c r="L105" s="387">
        <v>777.6</v>
      </c>
      <c r="M105" s="387"/>
      <c r="N105" s="387"/>
      <c r="O105" s="387"/>
      <c r="P105" s="388"/>
      <c r="Q105" s="387"/>
      <c r="R105" s="387"/>
      <c r="S105" s="387"/>
      <c r="T105" s="387"/>
      <c r="U105" s="310"/>
      <c r="V105" s="311"/>
    </row>
  </sheetData>
  <mergeCells count="34">
    <mergeCell ref="I5:I6"/>
    <mergeCell ref="J5:J6"/>
    <mergeCell ref="D4:E4"/>
    <mergeCell ref="L5:M5"/>
    <mergeCell ref="S4:T4"/>
    <mergeCell ref="Q5:R5"/>
    <mergeCell ref="A1:T1"/>
    <mergeCell ref="F4:H4"/>
    <mergeCell ref="I4:K4"/>
    <mergeCell ref="N4:P4"/>
    <mergeCell ref="A4:A6"/>
    <mergeCell ref="B4:B6"/>
    <mergeCell ref="F5:F6"/>
    <mergeCell ref="G5:G6"/>
    <mergeCell ref="H5:H6"/>
    <mergeCell ref="S5:T5"/>
    <mergeCell ref="P2:T2"/>
    <mergeCell ref="Q3:T3"/>
    <mergeCell ref="Q4:R4"/>
    <mergeCell ref="P5:P6"/>
    <mergeCell ref="N5:N6"/>
    <mergeCell ref="B89:C89"/>
    <mergeCell ref="B15:C15"/>
    <mergeCell ref="C4:C6"/>
    <mergeCell ref="A14:B14"/>
    <mergeCell ref="B38:C38"/>
    <mergeCell ref="B60:C60"/>
    <mergeCell ref="B67:C67"/>
    <mergeCell ref="B74:C74"/>
    <mergeCell ref="B82:C82"/>
    <mergeCell ref="K5:K6"/>
    <mergeCell ref="O5:O6"/>
    <mergeCell ref="D5:D6"/>
    <mergeCell ref="E5:E6"/>
  </mergeCells>
  <phoneticPr fontId="0" type="noConversion"/>
  <pageMargins left="0.15748031496062992" right="0.15748031496062992" top="0.55118110236220474" bottom="0.55118110236220474" header="0.31496062992125984" footer="0.31496062992125984"/>
  <pageSetup paperSize="9" scale="74" orientation="landscape" r:id="rId1"/>
  <rowBreaks count="2" manualBreakCount="2">
    <brk id="37" max="20" man="1"/>
    <brk id="73" max="20" man="1"/>
  </rowBreaks>
  <colBreaks count="1" manualBreakCount="1">
    <brk id="2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1:J10"/>
  <sheetViews>
    <sheetView zoomScaleNormal="100" workbookViewId="0">
      <selection activeCell="H33" sqref="H33"/>
    </sheetView>
  </sheetViews>
  <sheetFormatPr defaultRowHeight="15" x14ac:dyDescent="0.25"/>
  <cols>
    <col min="1" max="1" width="2.140625" customWidth="1"/>
    <col min="2" max="3" width="5.140625" customWidth="1"/>
    <col min="4" max="4" width="9.7109375" customWidth="1"/>
    <col min="5" max="5" width="8.5703125" customWidth="1"/>
    <col min="6" max="6" width="3" customWidth="1"/>
    <col min="7" max="7" width="55.28515625" customWidth="1"/>
    <col min="8" max="9" width="15.28515625" customWidth="1"/>
  </cols>
  <sheetData>
    <row r="1" spans="2:10" ht="21" customHeight="1" x14ac:dyDescent="0.25">
      <c r="B1" s="689" t="s">
        <v>541</v>
      </c>
      <c r="C1" s="690"/>
      <c r="D1" s="690"/>
      <c r="E1" s="690"/>
      <c r="F1" s="690"/>
      <c r="G1" s="690"/>
      <c r="H1" s="690"/>
      <c r="I1" s="690"/>
      <c r="J1" s="690"/>
    </row>
    <row r="2" spans="2:10" x14ac:dyDescent="0.25">
      <c r="B2" s="54"/>
      <c r="C2" s="54"/>
      <c r="D2" s="54"/>
      <c r="E2" s="54"/>
      <c r="F2" s="54"/>
      <c r="G2" s="54"/>
      <c r="H2" s="55"/>
      <c r="I2" s="294" t="s">
        <v>223</v>
      </c>
    </row>
    <row r="3" spans="2:10" ht="15.75" thickBot="1" x14ac:dyDescent="0.3">
      <c r="B3" s="54"/>
      <c r="C3" s="54"/>
      <c r="D3" s="54"/>
      <c r="E3" s="54"/>
      <c r="F3" s="54"/>
      <c r="G3" s="54"/>
      <c r="H3" s="55"/>
      <c r="I3" s="56" t="s">
        <v>242</v>
      </c>
    </row>
    <row r="4" spans="2:10" ht="12" customHeight="1" x14ac:dyDescent="0.25">
      <c r="B4" s="695" t="s">
        <v>132</v>
      </c>
      <c r="C4" s="685" t="s">
        <v>0</v>
      </c>
      <c r="D4" s="685" t="s">
        <v>1</v>
      </c>
      <c r="E4" s="687" t="s">
        <v>396</v>
      </c>
      <c r="F4" s="687" t="s">
        <v>286</v>
      </c>
      <c r="G4" s="685" t="s">
        <v>181</v>
      </c>
      <c r="H4" s="685" t="s">
        <v>35</v>
      </c>
      <c r="I4" s="685" t="s">
        <v>4</v>
      </c>
      <c r="J4" s="691" t="s">
        <v>36</v>
      </c>
    </row>
    <row r="5" spans="2:10" ht="12" customHeight="1" thickBot="1" x14ac:dyDescent="0.3">
      <c r="B5" s="696"/>
      <c r="C5" s="686"/>
      <c r="D5" s="686"/>
      <c r="E5" s="688"/>
      <c r="F5" s="688"/>
      <c r="G5" s="686"/>
      <c r="H5" s="686"/>
      <c r="I5" s="686"/>
      <c r="J5" s="692"/>
    </row>
    <row r="6" spans="2:10" ht="12" customHeight="1" thickBot="1" x14ac:dyDescent="0.3">
      <c r="B6" s="295">
        <v>1</v>
      </c>
      <c r="C6" s="296">
        <v>2</v>
      </c>
      <c r="D6" s="296">
        <v>3</v>
      </c>
      <c r="E6" s="296">
        <v>4</v>
      </c>
      <c r="F6" s="296">
        <v>5</v>
      </c>
      <c r="G6" s="296">
        <v>6</v>
      </c>
      <c r="H6" s="296">
        <v>7</v>
      </c>
      <c r="I6" s="296">
        <v>8</v>
      </c>
      <c r="J6" s="296">
        <v>9</v>
      </c>
    </row>
    <row r="7" spans="2:10" ht="12" customHeight="1" x14ac:dyDescent="0.25">
      <c r="B7" s="119">
        <v>1</v>
      </c>
      <c r="C7" s="123">
        <v>921</v>
      </c>
      <c r="D7" s="123">
        <v>92109</v>
      </c>
      <c r="E7" s="123">
        <v>248</v>
      </c>
      <c r="F7" s="123">
        <v>0</v>
      </c>
      <c r="G7" s="73" t="s">
        <v>182</v>
      </c>
      <c r="H7" s="120">
        <v>1289000</v>
      </c>
      <c r="I7" s="120">
        <v>739000</v>
      </c>
      <c r="J7" s="121">
        <f>I7/H7</f>
        <v>0.5733126454615981</v>
      </c>
    </row>
    <row r="8" spans="2:10" ht="12" customHeight="1" x14ac:dyDescent="0.25">
      <c r="B8" s="122">
        <v>2</v>
      </c>
      <c r="C8" s="126">
        <v>921</v>
      </c>
      <c r="D8" s="126">
        <v>92116</v>
      </c>
      <c r="E8" s="126">
        <v>248</v>
      </c>
      <c r="F8" s="126">
        <v>0</v>
      </c>
      <c r="G8" s="127" t="s">
        <v>183</v>
      </c>
      <c r="H8" s="74">
        <v>490000</v>
      </c>
      <c r="I8" s="74">
        <v>245000</v>
      </c>
      <c r="J8" s="124">
        <f>I8/H8</f>
        <v>0.5</v>
      </c>
    </row>
    <row r="9" spans="2:10" ht="12" customHeight="1" thickBot="1" x14ac:dyDescent="0.3">
      <c r="B9" s="125"/>
      <c r="C9" s="126"/>
      <c r="D9" s="126"/>
      <c r="E9" s="126"/>
      <c r="F9" s="126"/>
      <c r="G9" s="127"/>
      <c r="H9" s="128"/>
      <c r="I9" s="128"/>
      <c r="J9" s="124"/>
    </row>
    <row r="10" spans="2:10" ht="12" customHeight="1" thickBot="1" x14ac:dyDescent="0.3">
      <c r="B10" s="693" t="s">
        <v>180</v>
      </c>
      <c r="C10" s="694"/>
      <c r="D10" s="694"/>
      <c r="E10" s="694"/>
      <c r="F10" s="694"/>
      <c r="G10" s="694"/>
      <c r="H10" s="129">
        <f>SUM(H7:H9)</f>
        <v>1779000</v>
      </c>
      <c r="I10" s="129">
        <f>SUM(I7:I9)</f>
        <v>984000</v>
      </c>
      <c r="J10" s="130">
        <f>I10/H10</f>
        <v>0.55311973018549743</v>
      </c>
    </row>
  </sheetData>
  <mergeCells count="11">
    <mergeCell ref="B10:G10"/>
    <mergeCell ref="B4:B5"/>
    <mergeCell ref="C4:C5"/>
    <mergeCell ref="D4:D5"/>
    <mergeCell ref="G4:G5"/>
    <mergeCell ref="I4:I5"/>
    <mergeCell ref="E4:E5"/>
    <mergeCell ref="F4:F5"/>
    <mergeCell ref="B1:J1"/>
    <mergeCell ref="J4:J5"/>
    <mergeCell ref="H4:H5"/>
  </mergeCells>
  <phoneticPr fontId="0" type="noConversion"/>
  <pageMargins left="1.1023622047244095" right="1.1023622047244095" top="1.3385826771653544" bottom="1.3385826771653544" header="0.31496062992125984" footer="0.31496062992125984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K26"/>
  <sheetViews>
    <sheetView zoomScaleNormal="100" workbookViewId="0">
      <selection activeCell="M21" sqref="M21"/>
    </sheetView>
  </sheetViews>
  <sheetFormatPr defaultRowHeight="15" x14ac:dyDescent="0.25"/>
  <cols>
    <col min="1" max="1" width="4" customWidth="1"/>
    <col min="2" max="2" width="5" customWidth="1"/>
    <col min="3" max="3" width="8.28515625" customWidth="1"/>
    <col min="4" max="4" width="5.5703125" customWidth="1"/>
    <col min="5" max="5" width="59.5703125" customWidth="1"/>
    <col min="6" max="6" width="15" customWidth="1"/>
    <col min="7" max="7" width="13" customWidth="1"/>
  </cols>
  <sheetData>
    <row r="1" spans="1:11" ht="36" customHeight="1" x14ac:dyDescent="0.25">
      <c r="A1" s="701" t="s">
        <v>587</v>
      </c>
      <c r="B1" s="701"/>
      <c r="C1" s="701"/>
      <c r="D1" s="701"/>
      <c r="E1" s="701"/>
      <c r="F1" s="701"/>
      <c r="G1" s="701"/>
      <c r="H1" s="701"/>
    </row>
    <row r="2" spans="1:11" ht="15.75" x14ac:dyDescent="0.25">
      <c r="A2" s="57"/>
      <c r="B2" s="57"/>
      <c r="C2" s="57"/>
      <c r="D2" s="57"/>
      <c r="E2" s="57"/>
      <c r="F2" s="57"/>
      <c r="G2" s="702" t="s">
        <v>602</v>
      </c>
      <c r="H2" s="702"/>
      <c r="I2" s="87"/>
    </row>
    <row r="3" spans="1:11" ht="16.5" thickBot="1" x14ac:dyDescent="0.3">
      <c r="A3" s="57"/>
      <c r="B3" s="57"/>
      <c r="C3" s="57"/>
      <c r="D3" s="57"/>
      <c r="E3" s="57"/>
      <c r="F3" s="57"/>
      <c r="G3" s="104"/>
      <c r="H3" s="104" t="s">
        <v>242</v>
      </c>
    </row>
    <row r="4" spans="1:11" x14ac:dyDescent="0.25">
      <c r="A4" s="36" t="s">
        <v>132</v>
      </c>
      <c r="B4" s="37" t="s">
        <v>0</v>
      </c>
      <c r="C4" s="37" t="s">
        <v>1</v>
      </c>
      <c r="D4" s="37"/>
      <c r="E4" s="60" t="s">
        <v>184</v>
      </c>
      <c r="F4" s="60" t="s">
        <v>35</v>
      </c>
      <c r="G4" s="38" t="s">
        <v>4</v>
      </c>
      <c r="H4" s="39" t="s">
        <v>36</v>
      </c>
    </row>
    <row r="5" spans="1:11" ht="9" customHeight="1" x14ac:dyDescent="0.25">
      <c r="A5" s="40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11" x14ac:dyDescent="0.25">
      <c r="A6" s="41">
        <v>1</v>
      </c>
      <c r="B6" s="147">
        <v>851</v>
      </c>
      <c r="C6" s="147">
        <v>85154</v>
      </c>
      <c r="D6" s="147">
        <v>2800</v>
      </c>
      <c r="E6" s="468" t="s">
        <v>224</v>
      </c>
      <c r="F6" s="469">
        <v>134000</v>
      </c>
      <c r="G6" s="469">
        <v>64000</v>
      </c>
      <c r="H6" s="42">
        <f>SUM(G6*100%/F6)</f>
        <v>0.47761194029850745</v>
      </c>
    </row>
    <row r="7" spans="1:11" s="106" customFormat="1" ht="22.5" x14ac:dyDescent="0.25">
      <c r="A7" s="41">
        <v>2</v>
      </c>
      <c r="B7" s="147">
        <v>921</v>
      </c>
      <c r="C7" s="147">
        <v>92116</v>
      </c>
      <c r="D7" s="147">
        <v>2480</v>
      </c>
      <c r="E7" s="158" t="s">
        <v>261</v>
      </c>
      <c r="F7" s="148">
        <v>10000</v>
      </c>
      <c r="G7" s="81">
        <v>5000</v>
      </c>
      <c r="H7" s="42">
        <f>SUM(G7*100%/F7)</f>
        <v>0.5</v>
      </c>
    </row>
    <row r="8" spans="1:11" s="106" customFormat="1" x14ac:dyDescent="0.25">
      <c r="A8" s="472">
        <v>3</v>
      </c>
      <c r="B8" s="473">
        <v>921</v>
      </c>
      <c r="C8" s="473">
        <v>92195</v>
      </c>
      <c r="D8" s="473">
        <v>2820</v>
      </c>
      <c r="E8" s="474" t="s">
        <v>462</v>
      </c>
      <c r="F8" s="475">
        <v>7000</v>
      </c>
      <c r="G8" s="469">
        <v>0</v>
      </c>
      <c r="H8" s="476">
        <f>SUM(G8*100%/F8)</f>
        <v>0</v>
      </c>
    </row>
    <row r="9" spans="1:11" s="106" customFormat="1" x14ac:dyDescent="0.25">
      <c r="A9" s="41"/>
      <c r="B9" s="317"/>
      <c r="C9" s="317"/>
      <c r="D9" s="317"/>
      <c r="E9" s="318"/>
      <c r="F9" s="148"/>
      <c r="G9" s="81"/>
      <c r="H9" s="319"/>
    </row>
    <row r="10" spans="1:11" ht="15.75" thickBot="1" x14ac:dyDescent="0.3">
      <c r="A10" s="699" t="s">
        <v>180</v>
      </c>
      <c r="B10" s="700"/>
      <c r="C10" s="700"/>
      <c r="D10" s="700"/>
      <c r="E10" s="700"/>
      <c r="F10" s="43">
        <f>SUM(F6:F9)</f>
        <v>151000</v>
      </c>
      <c r="G10" s="43">
        <f>SUM(G6:G9)</f>
        <v>69000</v>
      </c>
      <c r="H10" s="152">
        <f>SUM(G10*100%/F10)</f>
        <v>0.45695364238410596</v>
      </c>
    </row>
    <row r="11" spans="1:11" x14ac:dyDescent="0.25">
      <c r="A11" s="149"/>
      <c r="B11" s="149"/>
      <c r="C11" s="149"/>
      <c r="D11" s="149"/>
      <c r="E11" s="149"/>
      <c r="F11" s="150"/>
      <c r="G11" s="150"/>
      <c r="H11" s="151"/>
      <c r="I11" s="84"/>
      <c r="J11" s="84"/>
      <c r="K11" s="84"/>
    </row>
    <row r="12" spans="1:11" ht="15.75" x14ac:dyDescent="0.25">
      <c r="A12" s="1"/>
    </row>
    <row r="13" spans="1:11" ht="26.45" customHeight="1" x14ac:dyDescent="0.25">
      <c r="A13" s="707" t="s">
        <v>544</v>
      </c>
      <c r="B13" s="707"/>
      <c r="C13" s="707"/>
      <c r="D13" s="707"/>
      <c r="E13" s="707"/>
      <c r="F13" s="707"/>
      <c r="G13" s="707"/>
      <c r="H13" s="707"/>
    </row>
    <row r="14" spans="1:11" x14ac:dyDescent="0.25">
      <c r="A14" s="61"/>
      <c r="B14" s="707"/>
      <c r="C14" s="707"/>
      <c r="D14" s="707"/>
      <c r="E14" s="707"/>
      <c r="F14" s="707"/>
      <c r="G14" s="707"/>
      <c r="H14" s="707"/>
    </row>
    <row r="15" spans="1:11" x14ac:dyDescent="0.25">
      <c r="A15" s="61"/>
      <c r="B15" s="62"/>
      <c r="C15" s="62"/>
      <c r="D15" s="62"/>
      <c r="E15" s="62"/>
      <c r="F15" s="62"/>
      <c r="G15" s="708" t="s">
        <v>603</v>
      </c>
      <c r="H15" s="708"/>
    </row>
    <row r="16" spans="1:11" ht="15.75" thickBot="1" x14ac:dyDescent="0.3">
      <c r="A16" s="61"/>
      <c r="B16" s="62"/>
      <c r="C16" s="62"/>
      <c r="D16" s="62"/>
      <c r="E16" s="62"/>
      <c r="F16" s="62"/>
      <c r="G16" s="62"/>
      <c r="H16" s="103" t="s">
        <v>242</v>
      </c>
    </row>
    <row r="17" spans="1:9" x14ac:dyDescent="0.25">
      <c r="A17" s="697" t="s">
        <v>132</v>
      </c>
      <c r="B17" s="709" t="s">
        <v>0</v>
      </c>
      <c r="C17" s="709" t="s">
        <v>1</v>
      </c>
      <c r="D17" s="697" t="s">
        <v>56</v>
      </c>
      <c r="E17" s="2" t="s">
        <v>185</v>
      </c>
      <c r="F17" s="709" t="s">
        <v>35</v>
      </c>
      <c r="G17" s="709" t="s">
        <v>4</v>
      </c>
      <c r="H17" s="697" t="s">
        <v>36</v>
      </c>
    </row>
    <row r="18" spans="1:9" ht="15.75" thickBot="1" x14ac:dyDescent="0.3">
      <c r="A18" s="698"/>
      <c r="B18" s="710"/>
      <c r="C18" s="710"/>
      <c r="D18" s="706"/>
      <c r="E18" s="3" t="s">
        <v>186</v>
      </c>
      <c r="F18" s="710"/>
      <c r="G18" s="710"/>
      <c r="H18" s="698"/>
    </row>
    <row r="19" spans="1:9" ht="9.6" customHeight="1" x14ac:dyDescent="0.25">
      <c r="A19" s="313">
        <v>1</v>
      </c>
      <c r="B19" s="312">
        <v>2</v>
      </c>
      <c r="C19" s="312">
        <v>3</v>
      </c>
      <c r="D19" s="312">
        <v>4</v>
      </c>
      <c r="E19" s="312">
        <v>5</v>
      </c>
      <c r="F19" s="312">
        <v>6</v>
      </c>
      <c r="G19" s="312">
        <v>7</v>
      </c>
      <c r="H19" s="312">
        <v>8</v>
      </c>
    </row>
    <row r="20" spans="1:9" ht="15.75" customHeight="1" x14ac:dyDescent="0.25">
      <c r="A20" s="479">
        <v>1</v>
      </c>
      <c r="B20" s="479">
        <v>754</v>
      </c>
      <c r="C20" s="479">
        <v>75412</v>
      </c>
      <c r="D20" s="479">
        <v>2820</v>
      </c>
      <c r="E20" s="479" t="s">
        <v>547</v>
      </c>
      <c r="F20" s="480">
        <v>40000</v>
      </c>
      <c r="G20" s="480">
        <v>0</v>
      </c>
      <c r="H20" s="471">
        <f>SUM(G20*100%/F20)</f>
        <v>0</v>
      </c>
      <c r="I20" s="306"/>
    </row>
    <row r="21" spans="1:9" ht="15.75" customHeight="1" x14ac:dyDescent="0.25">
      <c r="A21" s="479">
        <v>2</v>
      </c>
      <c r="B21" s="479">
        <v>851</v>
      </c>
      <c r="C21" s="479">
        <v>85195</v>
      </c>
      <c r="D21" s="479">
        <v>2820</v>
      </c>
      <c r="E21" s="479" t="s">
        <v>548</v>
      </c>
      <c r="F21" s="480">
        <v>4500</v>
      </c>
      <c r="G21" s="480">
        <v>3000</v>
      </c>
      <c r="H21" s="471">
        <f>SUM(G21*100%/F21)</f>
        <v>0.66666666666666663</v>
      </c>
      <c r="I21" s="306"/>
    </row>
    <row r="22" spans="1:9" ht="15.75" customHeight="1" x14ac:dyDescent="0.25">
      <c r="A22" s="479"/>
      <c r="B22" s="479">
        <v>900</v>
      </c>
      <c r="C22" s="479">
        <v>90095</v>
      </c>
      <c r="D22" s="479">
        <v>2820</v>
      </c>
      <c r="E22" s="479" t="s">
        <v>549</v>
      </c>
      <c r="F22" s="480">
        <v>135000</v>
      </c>
      <c r="G22" s="480">
        <v>90000</v>
      </c>
      <c r="H22" s="471">
        <f>SUM(G22*100%/F22)</f>
        <v>0.66666666666666663</v>
      </c>
      <c r="I22" s="306"/>
    </row>
    <row r="23" spans="1:9" ht="22.5" customHeight="1" x14ac:dyDescent="0.25">
      <c r="A23" s="470">
        <v>2</v>
      </c>
      <c r="B23" s="470">
        <v>921</v>
      </c>
      <c r="C23" s="470">
        <v>92120</v>
      </c>
      <c r="D23" s="470">
        <v>2720</v>
      </c>
      <c r="E23" s="468" t="s">
        <v>463</v>
      </c>
      <c r="F23" s="469">
        <v>40000</v>
      </c>
      <c r="G23" s="469">
        <v>0</v>
      </c>
      <c r="H23" s="471">
        <f>SUM(G23*100%/F23)</f>
        <v>0</v>
      </c>
    </row>
    <row r="24" spans="1:9" ht="15" customHeight="1" x14ac:dyDescent="0.25">
      <c r="A24" s="470">
        <v>3</v>
      </c>
      <c r="B24" s="470">
        <v>926</v>
      </c>
      <c r="C24" s="470">
        <v>92605</v>
      </c>
      <c r="D24" s="470">
        <v>2820</v>
      </c>
      <c r="E24" s="468" t="s">
        <v>257</v>
      </c>
      <c r="F24" s="469">
        <v>200000</v>
      </c>
      <c r="G24" s="469">
        <v>36500</v>
      </c>
      <c r="H24" s="471">
        <f>SUM(G24*100%/F24)</f>
        <v>0.1825</v>
      </c>
    </row>
    <row r="25" spans="1:9" x14ac:dyDescent="0.25">
      <c r="A25" s="147"/>
      <c r="B25" s="147"/>
      <c r="C25" s="147"/>
      <c r="D25" s="147"/>
      <c r="E25" s="66"/>
      <c r="F25" s="35"/>
      <c r="G25" s="35"/>
      <c r="H25" s="316"/>
    </row>
    <row r="26" spans="1:9" ht="15.75" thickBot="1" x14ac:dyDescent="0.3">
      <c r="A26" s="703" t="s">
        <v>180</v>
      </c>
      <c r="B26" s="704"/>
      <c r="C26" s="704"/>
      <c r="D26" s="704"/>
      <c r="E26" s="705"/>
      <c r="F26" s="314">
        <f>SUM(F20:F25)</f>
        <v>419500</v>
      </c>
      <c r="G26" s="314">
        <f>SUM(G20:G25)</f>
        <v>129500</v>
      </c>
      <c r="H26" s="315">
        <f>SUM(G26*100%/F26)</f>
        <v>0.30870083432657924</v>
      </c>
    </row>
  </sheetData>
  <mergeCells count="14">
    <mergeCell ref="H17:H18"/>
    <mergeCell ref="A10:E10"/>
    <mergeCell ref="A1:H1"/>
    <mergeCell ref="G2:H2"/>
    <mergeCell ref="A26:E26"/>
    <mergeCell ref="D17:D18"/>
    <mergeCell ref="A13:H13"/>
    <mergeCell ref="B14:H14"/>
    <mergeCell ref="G15:H15"/>
    <mergeCell ref="A17:A18"/>
    <mergeCell ref="B17:B18"/>
    <mergeCell ref="C17:C18"/>
    <mergeCell ref="F17:F18"/>
    <mergeCell ref="G17:G18"/>
  </mergeCells>
  <phoneticPr fontId="0" type="noConversion"/>
  <pageMargins left="1.4960629921259843" right="1.4960629921259843" top="1.3385826771653544" bottom="1.3385826771653544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I25"/>
  <sheetViews>
    <sheetView view="pageBreakPreview" zoomScaleNormal="100" zoomScaleSheetLayoutView="100" workbookViewId="0">
      <selection activeCell="H13" sqref="H13"/>
    </sheetView>
  </sheetViews>
  <sheetFormatPr defaultRowHeight="15" x14ac:dyDescent="0.25"/>
  <cols>
    <col min="1" max="1" width="4.5703125" customWidth="1"/>
    <col min="2" max="2" width="4.85546875" customWidth="1"/>
    <col min="3" max="4" width="7.28515625" customWidth="1"/>
    <col min="5" max="5" width="40.7109375" customWidth="1"/>
    <col min="6" max="6" width="14.7109375" customWidth="1"/>
    <col min="7" max="7" width="11" style="63" customWidth="1"/>
    <col min="8" max="8" width="11.7109375" style="63" customWidth="1"/>
  </cols>
  <sheetData>
    <row r="1" spans="1:9" ht="31.5" customHeight="1" x14ac:dyDescent="0.25">
      <c r="A1" s="716" t="s">
        <v>588</v>
      </c>
      <c r="B1" s="716"/>
      <c r="C1" s="716"/>
      <c r="D1" s="716"/>
      <c r="E1" s="716"/>
      <c r="F1" s="716"/>
      <c r="G1" s="716"/>
      <c r="H1" s="716"/>
      <c r="I1" s="716"/>
    </row>
    <row r="2" spans="1:9" ht="15" customHeight="1" x14ac:dyDescent="0.25">
      <c r="A2" s="716"/>
      <c r="B2" s="716"/>
      <c r="C2" s="716"/>
      <c r="D2" s="716"/>
      <c r="E2" s="716"/>
      <c r="F2" s="716"/>
      <c r="G2" s="716"/>
      <c r="H2" s="716"/>
      <c r="I2" s="716"/>
    </row>
    <row r="3" spans="1:9" x14ac:dyDescent="0.25">
      <c r="A3" s="716"/>
      <c r="B3" s="716"/>
      <c r="C3" s="716"/>
      <c r="D3" s="716"/>
      <c r="E3" s="716"/>
      <c r="F3" s="716"/>
      <c r="G3" s="716"/>
    </row>
    <row r="4" spans="1:9" ht="16.5" customHeight="1" x14ac:dyDescent="0.25">
      <c r="A4" s="59"/>
      <c r="B4" s="59"/>
      <c r="C4" s="59"/>
      <c r="D4" s="59"/>
      <c r="E4" s="59"/>
      <c r="F4" s="59"/>
      <c r="G4" s="711" t="s">
        <v>604</v>
      </c>
      <c r="H4" s="711"/>
      <c r="I4" s="711"/>
    </row>
    <row r="5" spans="1:9" ht="16.5" customHeight="1" thickBot="1" x14ac:dyDescent="0.3">
      <c r="A5" s="59"/>
      <c r="B5" s="59"/>
      <c r="C5" s="59"/>
      <c r="D5" s="59"/>
      <c r="E5" s="59"/>
      <c r="F5" s="59"/>
      <c r="G5" s="134"/>
      <c r="H5" s="134"/>
      <c r="I5" s="105" t="s">
        <v>242</v>
      </c>
    </row>
    <row r="6" spans="1:9" ht="19.5" x14ac:dyDescent="0.25">
      <c r="A6" s="6" t="s">
        <v>132</v>
      </c>
      <c r="B6" s="7" t="s">
        <v>0</v>
      </c>
      <c r="C6" s="7" t="s">
        <v>1</v>
      </c>
      <c r="D6" s="7" t="s">
        <v>56</v>
      </c>
      <c r="E6" s="7" t="s">
        <v>187</v>
      </c>
      <c r="F6" s="7" t="s">
        <v>188</v>
      </c>
      <c r="G6" s="135" t="s">
        <v>35</v>
      </c>
      <c r="H6" s="135" t="s">
        <v>134</v>
      </c>
      <c r="I6" s="8" t="s">
        <v>189</v>
      </c>
    </row>
    <row r="7" spans="1:9" x14ac:dyDescent="0.25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2">
        <v>9</v>
      </c>
    </row>
    <row r="8" spans="1:9" ht="33.75" x14ac:dyDescent="0.25">
      <c r="A8" s="132">
        <v>1</v>
      </c>
      <c r="B8" s="133">
        <v>600</v>
      </c>
      <c r="C8" s="133">
        <v>60004</v>
      </c>
      <c r="D8" s="133">
        <v>2320</v>
      </c>
      <c r="E8" s="138" t="s">
        <v>546</v>
      </c>
      <c r="F8" s="131" t="s">
        <v>190</v>
      </c>
      <c r="G8" s="136">
        <v>1000</v>
      </c>
      <c r="H8" s="136">
        <v>0</v>
      </c>
      <c r="I8" s="11">
        <f>SUM(H8*100%/G8)</f>
        <v>0</v>
      </c>
    </row>
    <row r="9" spans="1:9" x14ac:dyDescent="0.25">
      <c r="A9" s="10"/>
      <c r="B9" s="5"/>
      <c r="C9" s="5"/>
      <c r="D9" s="5"/>
      <c r="E9" s="80"/>
      <c r="F9" s="131"/>
      <c r="G9" s="137"/>
      <c r="H9" s="137"/>
      <c r="I9" s="11"/>
    </row>
    <row r="10" spans="1:9" ht="15.75" thickBot="1" x14ac:dyDescent="0.3">
      <c r="A10" s="714" t="s">
        <v>180</v>
      </c>
      <c r="B10" s="715"/>
      <c r="C10" s="715"/>
      <c r="D10" s="715"/>
      <c r="E10" s="715"/>
      <c r="F10" s="715"/>
      <c r="G10" s="477">
        <f>SUM(G8:G9)</f>
        <v>1000</v>
      </c>
      <c r="H10" s="477">
        <f>SUM(H8:H9)</f>
        <v>0</v>
      </c>
      <c r="I10" s="478">
        <f>SUM(H10*100%/G10)</f>
        <v>0</v>
      </c>
    </row>
    <row r="16" spans="1:9" ht="39" customHeight="1" x14ac:dyDescent="0.25">
      <c r="A16" s="716" t="s">
        <v>545</v>
      </c>
      <c r="B16" s="716"/>
      <c r="C16" s="716"/>
      <c r="D16" s="716"/>
      <c r="E16" s="716"/>
      <c r="F16" s="716"/>
      <c r="G16" s="716"/>
      <c r="H16" s="716"/>
      <c r="I16" s="716"/>
    </row>
    <row r="17" spans="1:9" x14ac:dyDescent="0.25">
      <c r="A17" s="716"/>
      <c r="B17" s="716"/>
      <c r="C17" s="716"/>
      <c r="D17" s="716"/>
      <c r="E17" s="716"/>
      <c r="F17" s="716"/>
      <c r="G17" s="716"/>
      <c r="H17" s="716"/>
      <c r="I17" s="716"/>
    </row>
    <row r="18" spans="1:9" x14ac:dyDescent="0.25">
      <c r="A18" s="716"/>
      <c r="B18" s="716"/>
      <c r="C18" s="716"/>
      <c r="D18" s="716"/>
      <c r="E18" s="716"/>
      <c r="F18" s="716"/>
      <c r="G18" s="716"/>
    </row>
    <row r="19" spans="1:9" x14ac:dyDescent="0.25">
      <c r="A19" s="59"/>
      <c r="B19" s="59"/>
      <c r="C19" s="59"/>
      <c r="D19" s="59"/>
      <c r="E19" s="59"/>
      <c r="F19" s="59"/>
      <c r="G19" s="711" t="s">
        <v>605</v>
      </c>
      <c r="H19" s="711"/>
      <c r="I19" s="711"/>
    </row>
    <row r="20" spans="1:9" ht="15.75" thickBot="1" x14ac:dyDescent="0.3">
      <c r="A20" s="59"/>
      <c r="B20" s="59"/>
      <c r="C20" s="59"/>
      <c r="D20" s="59"/>
      <c r="E20" s="59"/>
      <c r="F20" s="59"/>
      <c r="G20" s="134"/>
      <c r="H20" s="134"/>
      <c r="I20" s="105" t="s">
        <v>242</v>
      </c>
    </row>
    <row r="21" spans="1:9" ht="19.5" x14ac:dyDescent="0.25">
      <c r="A21" s="6" t="s">
        <v>132</v>
      </c>
      <c r="B21" s="7" t="s">
        <v>0</v>
      </c>
      <c r="C21" s="7" t="s">
        <v>1</v>
      </c>
      <c r="D21" s="7" t="s">
        <v>56</v>
      </c>
      <c r="E21" s="7" t="s">
        <v>187</v>
      </c>
      <c r="F21" s="7" t="s">
        <v>188</v>
      </c>
      <c r="G21" s="135" t="s">
        <v>35</v>
      </c>
      <c r="H21" s="135" t="s">
        <v>134</v>
      </c>
      <c r="I21" s="8" t="s">
        <v>189</v>
      </c>
    </row>
    <row r="22" spans="1:9" x14ac:dyDescent="0.25">
      <c r="A22" s="30">
        <v>1</v>
      </c>
      <c r="B22" s="31">
        <v>2</v>
      </c>
      <c r="C22" s="31">
        <v>3</v>
      </c>
      <c r="D22" s="31">
        <v>4</v>
      </c>
      <c r="E22" s="31">
        <v>5</v>
      </c>
      <c r="F22" s="31">
        <v>6</v>
      </c>
      <c r="G22" s="31">
        <v>7</v>
      </c>
      <c r="H22" s="31">
        <v>8</v>
      </c>
      <c r="I22" s="31">
        <v>9</v>
      </c>
    </row>
    <row r="23" spans="1:9" ht="33.75" x14ac:dyDescent="0.25">
      <c r="A23" s="132">
        <v>1</v>
      </c>
      <c r="B23" s="133">
        <v>851</v>
      </c>
      <c r="C23" s="133">
        <v>85195</v>
      </c>
      <c r="D23" s="133">
        <v>2310</v>
      </c>
      <c r="E23" s="138" t="s">
        <v>476</v>
      </c>
      <c r="F23" s="131" t="s">
        <v>475</v>
      </c>
      <c r="G23" s="136">
        <v>2000</v>
      </c>
      <c r="H23" s="136">
        <v>0</v>
      </c>
      <c r="I23" s="11">
        <f>SUM(H23*100%/G23)</f>
        <v>0</v>
      </c>
    </row>
    <row r="24" spans="1:9" x14ac:dyDescent="0.25">
      <c r="A24" s="10"/>
      <c r="B24" s="5"/>
      <c r="C24" s="5"/>
      <c r="D24" s="5"/>
      <c r="E24" s="80"/>
      <c r="F24" s="131"/>
      <c r="G24" s="137"/>
      <c r="H24" s="137"/>
      <c r="I24" s="11"/>
    </row>
    <row r="25" spans="1:9" x14ac:dyDescent="0.25">
      <c r="A25" s="712" t="s">
        <v>180</v>
      </c>
      <c r="B25" s="713"/>
      <c r="C25" s="713"/>
      <c r="D25" s="713"/>
      <c r="E25" s="713"/>
      <c r="F25" s="713"/>
      <c r="G25" s="153">
        <f>SUM(G23:G24)</f>
        <v>2000</v>
      </c>
      <c r="H25" s="153">
        <f>SUM(H23:H24)</f>
        <v>0</v>
      </c>
      <c r="I25" s="154">
        <f>SUM(H25*100%/G25)</f>
        <v>0</v>
      </c>
    </row>
  </sheetData>
  <mergeCells count="10">
    <mergeCell ref="G19:I19"/>
    <mergeCell ref="A25:F25"/>
    <mergeCell ref="A10:F10"/>
    <mergeCell ref="A3:G3"/>
    <mergeCell ref="A1:I1"/>
    <mergeCell ref="A2:I2"/>
    <mergeCell ref="G4:I4"/>
    <mergeCell ref="A16:I16"/>
    <mergeCell ref="A17:I17"/>
    <mergeCell ref="A18:G18"/>
  </mergeCells>
  <phoneticPr fontId="0" type="noConversion"/>
  <pageMargins left="1.4960629921259843" right="1.4960629921259843" top="1.5354330708661419" bottom="1.5354330708661419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N230"/>
  <sheetViews>
    <sheetView zoomScale="125" zoomScaleNormal="125" zoomScaleSheetLayoutView="106" workbookViewId="0">
      <pane ySplit="6" topLeftCell="A148" activePane="bottomLeft" state="frozen"/>
      <selection pane="bottomLeft" activeCell="T137" sqref="T137"/>
    </sheetView>
  </sheetViews>
  <sheetFormatPr defaultRowHeight="15" x14ac:dyDescent="0.25"/>
  <cols>
    <col min="1" max="1" width="2.28515625" customWidth="1"/>
    <col min="2" max="2" width="4.140625" style="200" customWidth="1"/>
    <col min="3" max="3" width="5.7109375" style="201" customWidth="1"/>
    <col min="4" max="4" width="3.7109375" style="211" customWidth="1"/>
    <col min="5" max="5" width="3" style="206" customWidth="1"/>
    <col min="6" max="6" width="22.42578125" style="182" customWidth="1"/>
    <col min="7" max="7" width="12.7109375" style="215" customWidth="1"/>
    <col min="8" max="8" width="11.28515625" style="215" customWidth="1"/>
    <col min="9" max="9" width="11.42578125" style="215" customWidth="1"/>
    <col min="10" max="10" width="11.7109375" style="215" customWidth="1"/>
    <col min="11" max="11" width="8.28515625" style="221" customWidth="1"/>
    <col min="12" max="12" width="10.42578125" style="215" customWidth="1"/>
    <col min="13" max="13" width="9.7109375" style="215" customWidth="1"/>
    <col min="14" max="14" width="6.7109375" style="221" customWidth="1"/>
    <col min="15" max="15" width="1.5703125" customWidth="1"/>
  </cols>
  <sheetData>
    <row r="1" spans="2:14" x14ac:dyDescent="0.25">
      <c r="B1" s="558" t="s">
        <v>550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2:14" x14ac:dyDescent="0.25">
      <c r="B2" s="202"/>
      <c r="C2" s="203"/>
      <c r="D2" s="212"/>
      <c r="E2" s="207"/>
      <c r="F2" s="196"/>
      <c r="G2" s="216"/>
      <c r="H2" s="216"/>
      <c r="I2" s="217"/>
      <c r="J2" s="217"/>
      <c r="K2" s="218"/>
      <c r="L2" s="217"/>
      <c r="M2" s="560" t="s">
        <v>217</v>
      </c>
      <c r="N2" s="560"/>
    </row>
    <row r="3" spans="2:14" x14ac:dyDescent="0.25">
      <c r="B3" s="202"/>
      <c r="C3" s="203"/>
      <c r="D3" s="212"/>
      <c r="E3" s="207"/>
      <c r="F3" s="196"/>
      <c r="G3" s="216"/>
      <c r="H3" s="216"/>
      <c r="I3" s="217"/>
      <c r="J3" s="217"/>
      <c r="K3" s="218"/>
      <c r="L3" s="217"/>
      <c r="M3" s="561" t="s">
        <v>242</v>
      </c>
      <c r="N3" s="561"/>
    </row>
    <row r="4" spans="2:14" x14ac:dyDescent="0.25">
      <c r="B4" s="559" t="s">
        <v>0</v>
      </c>
      <c r="C4" s="556" t="s">
        <v>285</v>
      </c>
      <c r="D4" s="556" t="s">
        <v>56</v>
      </c>
      <c r="E4" s="559" t="s">
        <v>286</v>
      </c>
      <c r="F4" s="555" t="s">
        <v>57</v>
      </c>
      <c r="G4" s="557" t="s">
        <v>287</v>
      </c>
      <c r="H4" s="557" t="s">
        <v>288</v>
      </c>
      <c r="I4" s="559" t="s">
        <v>7</v>
      </c>
      <c r="J4" s="559"/>
      <c r="K4" s="559"/>
      <c r="L4" s="559"/>
      <c r="M4" s="559"/>
      <c r="N4" s="559"/>
    </row>
    <row r="5" spans="2:14" x14ac:dyDescent="0.25">
      <c r="B5" s="559"/>
      <c r="C5" s="556"/>
      <c r="D5" s="556"/>
      <c r="E5" s="559"/>
      <c r="F5" s="555"/>
      <c r="G5" s="557"/>
      <c r="H5" s="557"/>
      <c r="I5" s="559" t="s">
        <v>58</v>
      </c>
      <c r="J5" s="559"/>
      <c r="K5" s="559"/>
      <c r="L5" s="559" t="s">
        <v>59</v>
      </c>
      <c r="M5" s="559"/>
      <c r="N5" s="559"/>
    </row>
    <row r="6" spans="2:14" ht="22.5" x14ac:dyDescent="0.25">
      <c r="B6" s="559"/>
      <c r="C6" s="556"/>
      <c r="D6" s="556"/>
      <c r="E6" s="559"/>
      <c r="F6" s="555"/>
      <c r="G6" s="557"/>
      <c r="H6" s="557"/>
      <c r="I6" s="191" t="s">
        <v>35</v>
      </c>
      <c r="J6" s="191" t="s">
        <v>4</v>
      </c>
      <c r="K6" s="192" t="s">
        <v>36</v>
      </c>
      <c r="L6" s="191" t="s">
        <v>35</v>
      </c>
      <c r="M6" s="191" t="s">
        <v>4</v>
      </c>
      <c r="N6" s="192" t="s">
        <v>36</v>
      </c>
    </row>
    <row r="7" spans="2:14" x14ac:dyDescent="0.25">
      <c r="B7" s="193">
        <v>1</v>
      </c>
      <c r="C7" s="194">
        <v>2</v>
      </c>
      <c r="D7" s="194">
        <v>3</v>
      </c>
      <c r="E7" s="193">
        <v>4</v>
      </c>
      <c r="F7" s="193">
        <v>5</v>
      </c>
      <c r="G7" s="195">
        <v>6</v>
      </c>
      <c r="H7" s="195">
        <v>7</v>
      </c>
      <c r="I7" s="195">
        <v>8</v>
      </c>
      <c r="J7" s="195">
        <v>9</v>
      </c>
      <c r="K7" s="195">
        <v>10</v>
      </c>
      <c r="L7" s="195">
        <v>11</v>
      </c>
      <c r="M7" s="195">
        <v>12</v>
      </c>
      <c r="N7" s="195">
        <v>13</v>
      </c>
    </row>
    <row r="8" spans="2:14" x14ac:dyDescent="0.25">
      <c r="B8" s="186" t="s">
        <v>191</v>
      </c>
      <c r="C8" s="186"/>
      <c r="D8" s="187"/>
      <c r="E8" s="208"/>
      <c r="F8" s="197" t="s">
        <v>37</v>
      </c>
      <c r="G8" s="219">
        <f>G9</f>
        <v>589815.21</v>
      </c>
      <c r="H8" s="219">
        <f>H9</f>
        <v>569815.21</v>
      </c>
      <c r="I8" s="219">
        <f>I9</f>
        <v>569815.21</v>
      </c>
      <c r="J8" s="219">
        <f>J9</f>
        <v>569815.21</v>
      </c>
      <c r="K8" s="220">
        <f>J8/I8</f>
        <v>1</v>
      </c>
      <c r="L8" s="188">
        <f>L9</f>
        <v>20000</v>
      </c>
      <c r="M8" s="188">
        <f>M9</f>
        <v>0</v>
      </c>
      <c r="N8" s="189">
        <f>M8/L8*100</f>
        <v>0</v>
      </c>
    </row>
    <row r="9" spans="2:14" s="306" customFormat="1" x14ac:dyDescent="0.25">
      <c r="B9" s="528"/>
      <c r="C9" s="236" t="s">
        <v>194</v>
      </c>
      <c r="D9" s="230"/>
      <c r="E9" s="231"/>
      <c r="F9" s="198" t="s">
        <v>106</v>
      </c>
      <c r="G9" s="227">
        <f>SUM(G10:G11)</f>
        <v>589815.21</v>
      </c>
      <c r="H9" s="227">
        <f>SUM(H10:H11)</f>
        <v>569815.21</v>
      </c>
      <c r="I9" s="227">
        <f>SUM(I10:I11)</f>
        <v>569815.21</v>
      </c>
      <c r="J9" s="227">
        <f>SUM(J10:J11)</f>
        <v>569815.21</v>
      </c>
      <c r="K9" s="228">
        <f>J9/I9</f>
        <v>1</v>
      </c>
      <c r="L9" s="227">
        <f>L11</f>
        <v>20000</v>
      </c>
      <c r="M9" s="227">
        <f>M11</f>
        <v>0</v>
      </c>
      <c r="N9" s="529">
        <f>M9/L9*100</f>
        <v>0</v>
      </c>
    </row>
    <row r="10" spans="2:14" s="306" customFormat="1" ht="67.5" x14ac:dyDescent="0.25">
      <c r="B10" s="236"/>
      <c r="C10" s="236"/>
      <c r="D10" s="230">
        <v>201</v>
      </c>
      <c r="E10" s="231">
        <v>0</v>
      </c>
      <c r="F10" s="181" t="s">
        <v>60</v>
      </c>
      <c r="G10" s="232">
        <v>569815.21</v>
      </c>
      <c r="H10" s="232">
        <v>569815.21</v>
      </c>
      <c r="I10" s="232">
        <v>569815.21</v>
      </c>
      <c r="J10" s="232">
        <v>569815.21</v>
      </c>
      <c r="K10" s="228">
        <f>J10/I10</f>
        <v>1</v>
      </c>
      <c r="L10" s="227"/>
      <c r="M10" s="227"/>
      <c r="N10" s="529"/>
    </row>
    <row r="11" spans="2:14" s="306" customFormat="1" ht="67.5" x14ac:dyDescent="0.25">
      <c r="B11" s="236"/>
      <c r="C11" s="236"/>
      <c r="D11" s="230" t="s">
        <v>580</v>
      </c>
      <c r="E11" s="231">
        <v>0</v>
      </c>
      <c r="F11" s="181" t="s">
        <v>355</v>
      </c>
      <c r="G11" s="232">
        <v>20000</v>
      </c>
      <c r="H11" s="232">
        <v>0</v>
      </c>
      <c r="I11" s="232"/>
      <c r="J11" s="232"/>
      <c r="K11" s="228"/>
      <c r="L11" s="227">
        <v>20000</v>
      </c>
      <c r="M11" s="227">
        <v>0</v>
      </c>
      <c r="N11" s="529">
        <f>M11/L11*100</f>
        <v>0</v>
      </c>
    </row>
    <row r="12" spans="2:14" x14ac:dyDescent="0.25">
      <c r="B12" s="190">
        <v>600</v>
      </c>
      <c r="C12" s="186"/>
      <c r="D12" s="187"/>
      <c r="E12" s="208"/>
      <c r="F12" s="197" t="s">
        <v>39</v>
      </c>
      <c r="G12" s="219">
        <f>G13+G15</f>
        <v>108000</v>
      </c>
      <c r="H12" s="219">
        <f>H13+H15</f>
        <v>76076.990000000005</v>
      </c>
      <c r="I12" s="219">
        <f>I13+I15</f>
        <v>108000</v>
      </c>
      <c r="J12" s="219">
        <f>J13+J15</f>
        <v>76076.990000000005</v>
      </c>
      <c r="K12" s="220">
        <f>J12/I12</f>
        <v>0.7044165740740741</v>
      </c>
      <c r="L12" s="219"/>
      <c r="M12" s="219"/>
      <c r="N12" s="189"/>
    </row>
    <row r="13" spans="2:14" s="306" customFormat="1" x14ac:dyDescent="0.25">
      <c r="B13" s="237"/>
      <c r="C13" s="236" t="s">
        <v>300</v>
      </c>
      <c r="D13" s="230"/>
      <c r="E13" s="231"/>
      <c r="F13" s="198" t="s">
        <v>107</v>
      </c>
      <c r="G13" s="232">
        <f>G14</f>
        <v>108000</v>
      </c>
      <c r="H13" s="232">
        <f>H14</f>
        <v>26999.99</v>
      </c>
      <c r="I13" s="232">
        <f>I14</f>
        <v>108000</v>
      </c>
      <c r="J13" s="232">
        <f>J14</f>
        <v>26999.99</v>
      </c>
      <c r="K13" s="530"/>
      <c r="L13" s="227"/>
      <c r="M13" s="227"/>
      <c r="N13" s="529"/>
    </row>
    <row r="14" spans="2:14" s="306" customFormat="1" ht="67.5" x14ac:dyDescent="0.25">
      <c r="B14" s="237"/>
      <c r="C14" s="236"/>
      <c r="D14" s="230">
        <v>232</v>
      </c>
      <c r="E14" s="231">
        <v>0</v>
      </c>
      <c r="F14" s="181" t="s">
        <v>65</v>
      </c>
      <c r="G14" s="232">
        <v>108000</v>
      </c>
      <c r="H14" s="232">
        <v>26999.99</v>
      </c>
      <c r="I14" s="232">
        <v>108000</v>
      </c>
      <c r="J14" s="232">
        <v>26999.99</v>
      </c>
      <c r="K14" s="530"/>
      <c r="L14" s="227"/>
      <c r="M14" s="227"/>
      <c r="N14" s="529"/>
    </row>
    <row r="15" spans="2:14" s="306" customFormat="1" x14ac:dyDescent="0.25">
      <c r="B15" s="237"/>
      <c r="C15" s="236" t="s">
        <v>552</v>
      </c>
      <c r="D15" s="230"/>
      <c r="E15" s="231"/>
      <c r="F15" s="198" t="s">
        <v>106</v>
      </c>
      <c r="G15" s="232">
        <f>G16</f>
        <v>0</v>
      </c>
      <c r="H15" s="232">
        <f>H16</f>
        <v>49077</v>
      </c>
      <c r="I15" s="232">
        <f>I16</f>
        <v>0</v>
      </c>
      <c r="J15" s="232">
        <f>J16</f>
        <v>49077</v>
      </c>
      <c r="K15" s="530"/>
      <c r="L15" s="232"/>
      <c r="M15" s="232"/>
      <c r="N15" s="529"/>
    </row>
    <row r="16" spans="2:14" s="306" customFormat="1" ht="46.5" customHeight="1" x14ac:dyDescent="0.25">
      <c r="B16" s="237"/>
      <c r="C16" s="236"/>
      <c r="D16" s="230" t="s">
        <v>581</v>
      </c>
      <c r="E16" s="231">
        <v>0</v>
      </c>
      <c r="F16" s="233" t="s">
        <v>595</v>
      </c>
      <c r="G16" s="232">
        <v>0</v>
      </c>
      <c r="H16" s="232">
        <v>49077</v>
      </c>
      <c r="I16" s="232">
        <v>0</v>
      </c>
      <c r="J16" s="232">
        <v>49077</v>
      </c>
      <c r="K16" s="530"/>
      <c r="L16" s="232"/>
      <c r="M16" s="232"/>
      <c r="N16" s="529"/>
    </row>
    <row r="17" spans="2:14" x14ac:dyDescent="0.25">
      <c r="B17" s="190">
        <v>700</v>
      </c>
      <c r="C17" s="186"/>
      <c r="D17" s="187"/>
      <c r="E17" s="208"/>
      <c r="F17" s="197" t="s">
        <v>40</v>
      </c>
      <c r="G17" s="219">
        <f>G18+G30</f>
        <v>3879200</v>
      </c>
      <c r="H17" s="219">
        <f>H18+H30</f>
        <v>1848823.1400000001</v>
      </c>
      <c r="I17" s="219">
        <f>I18+I30</f>
        <v>1672200</v>
      </c>
      <c r="J17" s="219">
        <f>J18+J30</f>
        <v>1024044.9400000002</v>
      </c>
      <c r="K17" s="220">
        <f>J17/I17</f>
        <v>0.61239381652912339</v>
      </c>
      <c r="L17" s="219">
        <f>L18</f>
        <v>2207000</v>
      </c>
      <c r="M17" s="219">
        <f>M18</f>
        <v>824778.2</v>
      </c>
      <c r="N17" s="189">
        <f>M17/L17*100</f>
        <v>37.371010421386494</v>
      </c>
    </row>
    <row r="18" spans="2:14" s="306" customFormat="1" ht="22.5" x14ac:dyDescent="0.25">
      <c r="B18" s="237"/>
      <c r="C18" s="236" t="s">
        <v>301</v>
      </c>
      <c r="D18" s="230"/>
      <c r="E18" s="231"/>
      <c r="F18" s="198" t="s">
        <v>347</v>
      </c>
      <c r="G18" s="232">
        <f>SUM(G19:G29)</f>
        <v>2762000</v>
      </c>
      <c r="H18" s="232">
        <f>SUM(H19:H29)</f>
        <v>1272599.47</v>
      </c>
      <c r="I18" s="232">
        <f>SUM(I19:I29)</f>
        <v>555000</v>
      </c>
      <c r="J18" s="232">
        <f>SUM(J19:J29)</f>
        <v>447821.27000000008</v>
      </c>
      <c r="K18" s="228">
        <f>J18/I18</f>
        <v>0.80688517117117131</v>
      </c>
      <c r="L18" s="227">
        <f>SUM(L19:L29)</f>
        <v>2207000</v>
      </c>
      <c r="M18" s="227">
        <f>SUM(M19:M29)</f>
        <v>824778.2</v>
      </c>
      <c r="N18" s="529">
        <f>M18/L18*100</f>
        <v>37.371010421386494</v>
      </c>
    </row>
    <row r="19" spans="2:14" s="306" customFormat="1" ht="45" x14ac:dyDescent="0.25">
      <c r="B19" s="237"/>
      <c r="C19" s="236"/>
      <c r="D19" s="230" t="s">
        <v>293</v>
      </c>
      <c r="E19" s="231">
        <v>0</v>
      </c>
      <c r="F19" s="181" t="s">
        <v>255</v>
      </c>
      <c r="G19" s="232">
        <v>0</v>
      </c>
      <c r="H19" s="485">
        <v>11.23</v>
      </c>
      <c r="I19" s="232">
        <v>0</v>
      </c>
      <c r="J19" s="485">
        <v>11.23</v>
      </c>
      <c r="K19" s="228"/>
      <c r="L19" s="227"/>
      <c r="M19" s="227"/>
      <c r="N19" s="529"/>
    </row>
    <row r="20" spans="2:14" s="306" customFormat="1" ht="33.75" x14ac:dyDescent="0.25">
      <c r="B20" s="237"/>
      <c r="C20" s="236"/>
      <c r="D20" s="230" t="s">
        <v>294</v>
      </c>
      <c r="E20" s="231">
        <v>0</v>
      </c>
      <c r="F20" s="199" t="s">
        <v>259</v>
      </c>
      <c r="G20" s="232">
        <v>95000</v>
      </c>
      <c r="H20" s="485">
        <v>87884.24</v>
      </c>
      <c r="I20" s="232">
        <v>95000</v>
      </c>
      <c r="J20" s="485">
        <v>87884.24</v>
      </c>
      <c r="K20" s="228">
        <f>J20/I20</f>
        <v>0.92509726315789476</v>
      </c>
      <c r="L20" s="227"/>
      <c r="M20" s="227"/>
      <c r="N20" s="529"/>
    </row>
    <row r="21" spans="2:14" s="306" customFormat="1" ht="22.5" x14ac:dyDescent="0.25">
      <c r="B21" s="237"/>
      <c r="C21" s="236"/>
      <c r="D21" s="230" t="s">
        <v>292</v>
      </c>
      <c r="E21" s="231">
        <v>0</v>
      </c>
      <c r="F21" s="181" t="s">
        <v>70</v>
      </c>
      <c r="G21" s="232"/>
      <c r="H21" s="232"/>
      <c r="I21" s="232"/>
      <c r="J21" s="232"/>
      <c r="K21" s="228"/>
      <c r="L21" s="227"/>
      <c r="M21" s="227"/>
      <c r="N21" s="529"/>
    </row>
    <row r="22" spans="2:14" s="306" customFormat="1" ht="56.25" x14ac:dyDescent="0.25">
      <c r="B22" s="237"/>
      <c r="C22" s="236"/>
      <c r="D22" s="230" t="s">
        <v>295</v>
      </c>
      <c r="E22" s="231">
        <v>0</v>
      </c>
      <c r="F22" s="181" t="s">
        <v>389</v>
      </c>
      <c r="G22" s="232">
        <v>0</v>
      </c>
      <c r="H22" s="485">
        <v>2400</v>
      </c>
      <c r="I22" s="232">
        <v>0</v>
      </c>
      <c r="J22" s="485">
        <v>2400</v>
      </c>
      <c r="K22" s="228"/>
      <c r="L22" s="227"/>
      <c r="M22" s="227"/>
      <c r="N22" s="529"/>
    </row>
    <row r="23" spans="2:14" s="306" customFormat="1" ht="34.5" customHeight="1" x14ac:dyDescent="0.25">
      <c r="B23" s="237"/>
      <c r="C23" s="236"/>
      <c r="D23" s="230" t="s">
        <v>296</v>
      </c>
      <c r="E23" s="231">
        <v>0</v>
      </c>
      <c r="F23" s="181" t="s">
        <v>274</v>
      </c>
      <c r="G23" s="232">
        <v>0</v>
      </c>
      <c r="H23" s="485">
        <v>1325.99</v>
      </c>
      <c r="I23" s="232">
        <v>0</v>
      </c>
      <c r="J23" s="485">
        <v>1325.99</v>
      </c>
      <c r="K23" s="228"/>
      <c r="L23" s="227"/>
      <c r="M23" s="227"/>
      <c r="N23" s="529"/>
    </row>
    <row r="24" spans="2:14" s="306" customFormat="1" ht="80.25" customHeight="1" x14ac:dyDescent="0.25">
      <c r="B24" s="237"/>
      <c r="C24" s="236"/>
      <c r="D24" s="230" t="s">
        <v>289</v>
      </c>
      <c r="E24" s="231">
        <v>0</v>
      </c>
      <c r="F24" s="181" t="s">
        <v>61</v>
      </c>
      <c r="G24" s="232">
        <v>460000</v>
      </c>
      <c r="H24" s="485">
        <v>288314.12</v>
      </c>
      <c r="I24" s="232">
        <v>460000</v>
      </c>
      <c r="J24" s="485">
        <v>288314.12</v>
      </c>
      <c r="K24" s="228">
        <f>J24/I24</f>
        <v>0.62676982608695653</v>
      </c>
      <c r="L24" s="227"/>
      <c r="M24" s="227"/>
      <c r="N24" s="529"/>
    </row>
    <row r="25" spans="2:14" s="306" customFormat="1" ht="56.25" x14ac:dyDescent="0.25">
      <c r="B25" s="237"/>
      <c r="C25" s="236"/>
      <c r="D25" s="230" t="s">
        <v>297</v>
      </c>
      <c r="E25" s="231">
        <v>0</v>
      </c>
      <c r="F25" s="181" t="s">
        <v>67</v>
      </c>
      <c r="G25" s="488">
        <v>30000</v>
      </c>
      <c r="H25" s="486">
        <v>51116.97</v>
      </c>
      <c r="I25" s="488"/>
      <c r="J25" s="486"/>
      <c r="K25" s="234"/>
      <c r="L25" s="488">
        <v>30000</v>
      </c>
      <c r="M25" s="486">
        <v>51116.97</v>
      </c>
      <c r="N25" s="529">
        <f>M25/L25</f>
        <v>1.7038990000000001</v>
      </c>
    </row>
    <row r="26" spans="2:14" s="306" customFormat="1" ht="45" x14ac:dyDescent="0.25">
      <c r="B26" s="237"/>
      <c r="C26" s="236"/>
      <c r="D26" s="230" t="s">
        <v>298</v>
      </c>
      <c r="E26" s="231">
        <v>0</v>
      </c>
      <c r="F26" s="181" t="s">
        <v>68</v>
      </c>
      <c r="G26" s="487">
        <v>2177000</v>
      </c>
      <c r="H26" s="486">
        <v>773661.23</v>
      </c>
      <c r="I26" s="487"/>
      <c r="J26" s="486"/>
      <c r="K26" s="234"/>
      <c r="L26" s="487">
        <v>2177000</v>
      </c>
      <c r="M26" s="486">
        <v>773661.23</v>
      </c>
      <c r="N26" s="529">
        <f>M26/L26</f>
        <v>0.35537952687184199</v>
      </c>
    </row>
    <row r="27" spans="2:14" s="306" customFormat="1" x14ac:dyDescent="0.25">
      <c r="B27" s="237"/>
      <c r="C27" s="236"/>
      <c r="D27" s="230" t="s">
        <v>290</v>
      </c>
      <c r="E27" s="231">
        <v>0</v>
      </c>
      <c r="F27" s="181" t="s">
        <v>62</v>
      </c>
      <c r="G27" s="232">
        <v>0</v>
      </c>
      <c r="H27" s="485">
        <v>53986.97</v>
      </c>
      <c r="I27" s="232">
        <v>0</v>
      </c>
      <c r="J27" s="485">
        <v>53986.97</v>
      </c>
      <c r="K27" s="228"/>
      <c r="L27" s="227"/>
      <c r="M27" s="227"/>
      <c r="N27" s="529"/>
    </row>
    <row r="28" spans="2:14" s="306" customFormat="1" x14ac:dyDescent="0.25">
      <c r="B28" s="237"/>
      <c r="C28" s="236"/>
      <c r="D28" s="230" t="s">
        <v>291</v>
      </c>
      <c r="E28" s="231">
        <v>0</v>
      </c>
      <c r="F28" s="181" t="s">
        <v>64</v>
      </c>
      <c r="G28" s="232">
        <v>0</v>
      </c>
      <c r="H28" s="485">
        <v>4780.57</v>
      </c>
      <c r="I28" s="232">
        <v>0</v>
      </c>
      <c r="J28" s="485">
        <v>4780.57</v>
      </c>
      <c r="K28" s="228"/>
      <c r="L28" s="227"/>
      <c r="M28" s="227"/>
      <c r="N28" s="529"/>
    </row>
    <row r="29" spans="2:14" s="306" customFormat="1" x14ac:dyDescent="0.25">
      <c r="B29" s="237"/>
      <c r="C29" s="236"/>
      <c r="D29" s="230" t="s">
        <v>299</v>
      </c>
      <c r="E29" s="231">
        <v>0</v>
      </c>
      <c r="F29" s="181" t="s">
        <v>69</v>
      </c>
      <c r="G29" s="232">
        <v>0</v>
      </c>
      <c r="H29" s="485">
        <v>9118.15</v>
      </c>
      <c r="I29" s="232">
        <v>0</v>
      </c>
      <c r="J29" s="485">
        <v>9118.15</v>
      </c>
      <c r="K29" s="228"/>
      <c r="L29" s="227"/>
      <c r="M29" s="227"/>
      <c r="N29" s="529"/>
    </row>
    <row r="30" spans="2:14" s="306" customFormat="1" x14ac:dyDescent="0.25">
      <c r="B30" s="237"/>
      <c r="C30" s="236" t="s">
        <v>302</v>
      </c>
      <c r="D30" s="230"/>
      <c r="E30" s="231"/>
      <c r="F30" s="198" t="s">
        <v>106</v>
      </c>
      <c r="G30" s="232">
        <f>SUM(G31:G35)</f>
        <v>1117200</v>
      </c>
      <c r="H30" s="232">
        <f>SUM(H31:H35)</f>
        <v>576223.67000000004</v>
      </c>
      <c r="I30" s="232">
        <f>SUM(I31:I35)</f>
        <v>1117200</v>
      </c>
      <c r="J30" s="232">
        <f>SUM(J31:J35)</f>
        <v>576223.67000000004</v>
      </c>
      <c r="K30" s="228">
        <f>J30/I30</f>
        <v>0.51577485678481927</v>
      </c>
      <c r="L30" s="227"/>
      <c r="M30" s="227"/>
      <c r="N30" s="529"/>
    </row>
    <row r="31" spans="2:14" s="306" customFormat="1" ht="56.25" x14ac:dyDescent="0.25">
      <c r="B31" s="237"/>
      <c r="C31" s="236"/>
      <c r="D31" s="230" t="s">
        <v>295</v>
      </c>
      <c r="E31" s="231">
        <v>0</v>
      </c>
      <c r="F31" s="198" t="s">
        <v>389</v>
      </c>
      <c r="G31" s="232">
        <v>0</v>
      </c>
      <c r="H31" s="485">
        <v>1499.9</v>
      </c>
      <c r="I31" s="232">
        <v>0</v>
      </c>
      <c r="J31" s="485">
        <v>1499.9</v>
      </c>
      <c r="K31" s="228"/>
      <c r="L31" s="227"/>
      <c r="M31" s="227"/>
      <c r="N31" s="529"/>
    </row>
    <row r="32" spans="2:14" s="306" customFormat="1" ht="36" customHeight="1" x14ac:dyDescent="0.25">
      <c r="B32" s="237"/>
      <c r="C32" s="236"/>
      <c r="D32" s="230" t="s">
        <v>296</v>
      </c>
      <c r="E32" s="231">
        <v>0</v>
      </c>
      <c r="F32" s="181" t="s">
        <v>274</v>
      </c>
      <c r="G32" s="232">
        <v>0</v>
      </c>
      <c r="H32" s="485">
        <v>2324.56</v>
      </c>
      <c r="I32" s="232">
        <v>0</v>
      </c>
      <c r="J32" s="485">
        <v>2324.56</v>
      </c>
      <c r="K32" s="228"/>
      <c r="L32" s="227"/>
      <c r="M32" s="227"/>
      <c r="N32" s="529"/>
    </row>
    <row r="33" spans="2:14" s="306" customFormat="1" x14ac:dyDescent="0.25">
      <c r="B33" s="237"/>
      <c r="C33" s="236"/>
      <c r="D33" s="230" t="s">
        <v>290</v>
      </c>
      <c r="E33" s="231">
        <v>0</v>
      </c>
      <c r="F33" s="181" t="s">
        <v>62</v>
      </c>
      <c r="G33" s="232">
        <v>1117200</v>
      </c>
      <c r="H33" s="485">
        <v>560560.53</v>
      </c>
      <c r="I33" s="232">
        <v>1117200</v>
      </c>
      <c r="J33" s="485">
        <v>560560.53</v>
      </c>
      <c r="K33" s="228">
        <f>J33/I33</f>
        <v>0.50175486036519878</v>
      </c>
      <c r="L33" s="227"/>
      <c r="M33" s="227"/>
      <c r="N33" s="529"/>
    </row>
    <row r="34" spans="2:14" s="306" customFormat="1" x14ac:dyDescent="0.25">
      <c r="B34" s="237"/>
      <c r="C34" s="236"/>
      <c r="D34" s="230" t="s">
        <v>291</v>
      </c>
      <c r="E34" s="231">
        <v>0</v>
      </c>
      <c r="F34" s="181" t="s">
        <v>64</v>
      </c>
      <c r="G34" s="232"/>
      <c r="H34" s="485">
        <v>5046.18</v>
      </c>
      <c r="I34" s="232"/>
      <c r="J34" s="485">
        <v>5046.18</v>
      </c>
      <c r="K34" s="228"/>
      <c r="L34" s="227"/>
      <c r="M34" s="227"/>
      <c r="N34" s="529"/>
    </row>
    <row r="35" spans="2:14" s="306" customFormat="1" x14ac:dyDescent="0.25">
      <c r="B35" s="237"/>
      <c r="C35" s="236"/>
      <c r="D35" s="230" t="s">
        <v>299</v>
      </c>
      <c r="E35" s="231">
        <v>0</v>
      </c>
      <c r="F35" s="181" t="s">
        <v>69</v>
      </c>
      <c r="G35" s="232"/>
      <c r="H35" s="485">
        <v>6792.5</v>
      </c>
      <c r="I35" s="232"/>
      <c r="J35" s="485">
        <v>6792.5</v>
      </c>
      <c r="K35" s="228"/>
      <c r="L35" s="227"/>
      <c r="M35" s="227"/>
      <c r="N35" s="529"/>
    </row>
    <row r="36" spans="2:14" x14ac:dyDescent="0.25">
      <c r="B36" s="190">
        <v>710</v>
      </c>
      <c r="C36" s="186"/>
      <c r="D36" s="187"/>
      <c r="E36" s="208"/>
      <c r="F36" s="197" t="s">
        <v>41</v>
      </c>
      <c r="G36" s="219">
        <f>G37+G39</f>
        <v>75000</v>
      </c>
      <c r="H36" s="219">
        <f>H37+H39</f>
        <v>50870.85</v>
      </c>
      <c r="I36" s="219">
        <f>I37+I39</f>
        <v>75000</v>
      </c>
      <c r="J36" s="219">
        <f>J37+J39</f>
        <v>50870.85</v>
      </c>
      <c r="K36" s="220">
        <f>J36/I36</f>
        <v>0.67827799999999994</v>
      </c>
      <c r="L36" s="188"/>
      <c r="M36" s="188"/>
      <c r="N36" s="189"/>
    </row>
    <row r="37" spans="2:14" s="306" customFormat="1" ht="22.5" x14ac:dyDescent="0.25">
      <c r="B37" s="237"/>
      <c r="C37" s="236" t="s">
        <v>303</v>
      </c>
      <c r="D37" s="230"/>
      <c r="E37" s="231"/>
      <c r="F37" s="198" t="s">
        <v>266</v>
      </c>
      <c r="G37" s="232">
        <f>G38</f>
        <v>0</v>
      </c>
      <c r="H37" s="232">
        <f>H38</f>
        <v>796.75</v>
      </c>
      <c r="I37" s="232">
        <f>I38</f>
        <v>0</v>
      </c>
      <c r="J37" s="232">
        <f>J38</f>
        <v>796.75</v>
      </c>
      <c r="K37" s="228"/>
      <c r="L37" s="227"/>
      <c r="M37" s="227"/>
      <c r="N37" s="529"/>
    </row>
    <row r="38" spans="2:14" s="306" customFormat="1" x14ac:dyDescent="0.25">
      <c r="B38" s="237"/>
      <c r="C38" s="236"/>
      <c r="D38" s="230" t="s">
        <v>290</v>
      </c>
      <c r="E38" s="231">
        <v>0</v>
      </c>
      <c r="F38" s="181" t="s">
        <v>62</v>
      </c>
      <c r="G38" s="232">
        <v>0</v>
      </c>
      <c r="H38" s="485">
        <v>796.75</v>
      </c>
      <c r="I38" s="232">
        <v>0</v>
      </c>
      <c r="J38" s="485">
        <v>796.75</v>
      </c>
      <c r="K38" s="228"/>
      <c r="L38" s="227"/>
      <c r="M38" s="227"/>
      <c r="N38" s="529"/>
    </row>
    <row r="39" spans="2:14" s="306" customFormat="1" x14ac:dyDescent="0.25">
      <c r="B39" s="237"/>
      <c r="C39" s="236" t="s">
        <v>304</v>
      </c>
      <c r="D39" s="230"/>
      <c r="E39" s="231"/>
      <c r="F39" s="198" t="s">
        <v>109</v>
      </c>
      <c r="G39" s="232">
        <f>SUM(G40:G42)</f>
        <v>75000</v>
      </c>
      <c r="H39" s="232">
        <f>SUM(H40:H42)</f>
        <v>50074.1</v>
      </c>
      <c r="I39" s="232">
        <f>SUM(I40:I42)</f>
        <v>75000</v>
      </c>
      <c r="J39" s="232">
        <f>SUM(J40:J42)</f>
        <v>50074.1</v>
      </c>
      <c r="K39" s="228">
        <f>J39/I39</f>
        <v>0.66765466666666662</v>
      </c>
      <c r="L39" s="227"/>
      <c r="M39" s="227"/>
      <c r="N39" s="529"/>
    </row>
    <row r="40" spans="2:14" s="306" customFormat="1" x14ac:dyDescent="0.25">
      <c r="B40" s="237"/>
      <c r="C40" s="236"/>
      <c r="D40" s="230" t="s">
        <v>290</v>
      </c>
      <c r="E40" s="231">
        <v>0</v>
      </c>
      <c r="F40" s="181" t="s">
        <v>62</v>
      </c>
      <c r="G40" s="232">
        <v>45000</v>
      </c>
      <c r="H40" s="485">
        <v>35074.1</v>
      </c>
      <c r="I40" s="232">
        <v>45000</v>
      </c>
      <c r="J40" s="485">
        <v>35074.1</v>
      </c>
      <c r="K40" s="228">
        <f>J40/I40</f>
        <v>0.77942444444444436</v>
      </c>
      <c r="L40" s="227"/>
      <c r="M40" s="227"/>
      <c r="N40" s="529"/>
    </row>
    <row r="41" spans="2:14" s="306" customFormat="1" x14ac:dyDescent="0.25">
      <c r="B41" s="237"/>
      <c r="C41" s="236"/>
      <c r="D41" s="230" t="s">
        <v>299</v>
      </c>
      <c r="E41" s="231">
        <v>0</v>
      </c>
      <c r="F41" s="181" t="s">
        <v>69</v>
      </c>
      <c r="G41" s="232"/>
      <c r="H41" s="232"/>
      <c r="I41" s="232"/>
      <c r="J41" s="232"/>
      <c r="K41" s="228"/>
      <c r="L41" s="227"/>
      <c r="M41" s="227"/>
      <c r="N41" s="529"/>
    </row>
    <row r="42" spans="2:14" s="306" customFormat="1" ht="36" customHeight="1" x14ac:dyDescent="0.25">
      <c r="B42" s="237"/>
      <c r="C42" s="236"/>
      <c r="D42" s="230">
        <v>202</v>
      </c>
      <c r="E42" s="231">
        <v>0</v>
      </c>
      <c r="F42" s="181" t="s">
        <v>71</v>
      </c>
      <c r="G42" s="232">
        <v>30000</v>
      </c>
      <c r="H42" s="232">
        <v>15000</v>
      </c>
      <c r="I42" s="232">
        <v>30000</v>
      </c>
      <c r="J42" s="232">
        <v>15000</v>
      </c>
      <c r="K42" s="228">
        <f>J42/I42</f>
        <v>0.5</v>
      </c>
      <c r="L42" s="227"/>
      <c r="M42" s="227"/>
      <c r="N42" s="529"/>
    </row>
    <row r="43" spans="2:14" x14ac:dyDescent="0.25">
      <c r="B43" s="190">
        <v>750</v>
      </c>
      <c r="C43" s="186"/>
      <c r="D43" s="187"/>
      <c r="E43" s="208"/>
      <c r="F43" s="197" t="s">
        <v>42</v>
      </c>
      <c r="G43" s="219">
        <f>G44+G47+G49+G52+G55</f>
        <v>78840</v>
      </c>
      <c r="H43" s="219">
        <f>H44+H47+H49+H52+H55</f>
        <v>100704.79000000001</v>
      </c>
      <c r="I43" s="219">
        <f>I44+I47+I49+I52+I55</f>
        <v>78840</v>
      </c>
      <c r="J43" s="219">
        <f>J44+J47+J49+J52+J55</f>
        <v>100564.79000000001</v>
      </c>
      <c r="K43" s="220">
        <f>J43/I43</f>
        <v>1.2755554287163877</v>
      </c>
      <c r="L43" s="219">
        <f>L52</f>
        <v>0</v>
      </c>
      <c r="M43" s="219">
        <f>M52</f>
        <v>140</v>
      </c>
      <c r="N43" s="189"/>
    </row>
    <row r="44" spans="2:14" s="306" customFormat="1" x14ac:dyDescent="0.25">
      <c r="B44" s="237"/>
      <c r="C44" s="236" t="s">
        <v>305</v>
      </c>
      <c r="D44" s="230"/>
      <c r="E44" s="231"/>
      <c r="F44" s="198" t="s">
        <v>110</v>
      </c>
      <c r="G44" s="232">
        <f>SUM(G45:G46)</f>
        <v>78840</v>
      </c>
      <c r="H44" s="232">
        <f>SUM(H45:H46)</f>
        <v>59506.15</v>
      </c>
      <c r="I44" s="232">
        <f>SUM(I45:I46)</f>
        <v>78840</v>
      </c>
      <c r="J44" s="232">
        <f>SUM(J45:J46)</f>
        <v>59506.15</v>
      </c>
      <c r="K44" s="228">
        <f>J44/I44</f>
        <v>0.75477105530187727</v>
      </c>
      <c r="L44" s="227"/>
      <c r="M44" s="227"/>
      <c r="N44" s="529"/>
    </row>
    <row r="45" spans="2:14" s="306" customFormat="1" x14ac:dyDescent="0.25">
      <c r="B45" s="237"/>
      <c r="C45" s="236"/>
      <c r="D45" s="230" t="s">
        <v>368</v>
      </c>
      <c r="E45" s="231">
        <v>0</v>
      </c>
      <c r="F45" s="181" t="s">
        <v>66</v>
      </c>
      <c r="G45" s="232">
        <v>0</v>
      </c>
      <c r="H45" s="485">
        <v>10.85</v>
      </c>
      <c r="I45" s="232">
        <v>0</v>
      </c>
      <c r="J45" s="485">
        <v>10.85</v>
      </c>
      <c r="K45" s="228"/>
      <c r="L45" s="227"/>
      <c r="M45" s="227"/>
      <c r="N45" s="529"/>
    </row>
    <row r="46" spans="2:14" s="306" customFormat="1" ht="67.5" x14ac:dyDescent="0.25">
      <c r="B46" s="237"/>
      <c r="C46" s="236"/>
      <c r="D46" s="230">
        <v>201</v>
      </c>
      <c r="E46" s="231">
        <v>0</v>
      </c>
      <c r="F46" s="181" t="s">
        <v>60</v>
      </c>
      <c r="G46" s="232">
        <v>78840</v>
      </c>
      <c r="H46" s="485">
        <v>59495.3</v>
      </c>
      <c r="I46" s="232">
        <v>78840</v>
      </c>
      <c r="J46" s="485">
        <v>59495.3</v>
      </c>
      <c r="K46" s="228">
        <f>J46/I46</f>
        <v>0.75463343480466771</v>
      </c>
      <c r="L46" s="227"/>
      <c r="M46" s="227"/>
      <c r="N46" s="529"/>
    </row>
    <row r="47" spans="2:14" s="306" customFormat="1" ht="22.5" x14ac:dyDescent="0.25">
      <c r="B47" s="237"/>
      <c r="C47" s="236" t="s">
        <v>306</v>
      </c>
      <c r="D47" s="230"/>
      <c r="E47" s="231"/>
      <c r="F47" s="198" t="s">
        <v>198</v>
      </c>
      <c r="G47" s="232">
        <f>G48</f>
        <v>0</v>
      </c>
      <c r="H47" s="232">
        <f>H48</f>
        <v>661.5</v>
      </c>
      <c r="I47" s="232">
        <f>I48</f>
        <v>0</v>
      </c>
      <c r="J47" s="232">
        <f>J48</f>
        <v>661.5</v>
      </c>
      <c r="K47" s="228"/>
      <c r="L47" s="227"/>
      <c r="M47" s="227"/>
      <c r="N47" s="529"/>
    </row>
    <row r="48" spans="2:14" s="306" customFormat="1" x14ac:dyDescent="0.25">
      <c r="B48" s="237"/>
      <c r="C48" s="236"/>
      <c r="D48" s="230" t="s">
        <v>299</v>
      </c>
      <c r="E48" s="231">
        <v>0</v>
      </c>
      <c r="F48" s="181" t="s">
        <v>69</v>
      </c>
      <c r="G48" s="232">
        <v>0</v>
      </c>
      <c r="H48" s="485">
        <v>661.5</v>
      </c>
      <c r="I48" s="232">
        <v>0</v>
      </c>
      <c r="J48" s="485">
        <v>661.5</v>
      </c>
      <c r="K48" s="228"/>
      <c r="L48" s="227"/>
      <c r="M48" s="227"/>
      <c r="N48" s="529"/>
    </row>
    <row r="49" spans="2:14" s="306" customFormat="1" ht="22.5" x14ac:dyDescent="0.25">
      <c r="B49" s="237"/>
      <c r="C49" s="236" t="s">
        <v>307</v>
      </c>
      <c r="D49" s="230"/>
      <c r="E49" s="231"/>
      <c r="F49" s="198" t="s">
        <v>199</v>
      </c>
      <c r="G49" s="232">
        <f>SUM(G50:G51)</f>
        <v>0</v>
      </c>
      <c r="H49" s="232">
        <f>SUM(H50:H51)</f>
        <v>19958.310000000001</v>
      </c>
      <c r="I49" s="232">
        <f>SUM(I50:I51)</f>
        <v>0</v>
      </c>
      <c r="J49" s="232">
        <f>SUM(J50:J51)</f>
        <v>19958.310000000001</v>
      </c>
      <c r="K49" s="228"/>
      <c r="L49" s="232"/>
      <c r="M49" s="232"/>
      <c r="N49" s="529"/>
    </row>
    <row r="50" spans="2:14" s="306" customFormat="1" x14ac:dyDescent="0.25">
      <c r="B50" s="237"/>
      <c r="C50" s="236"/>
      <c r="D50" s="230" t="s">
        <v>290</v>
      </c>
      <c r="E50" s="231">
        <v>0</v>
      </c>
      <c r="F50" s="181" t="s">
        <v>62</v>
      </c>
      <c r="G50" s="232">
        <v>0</v>
      </c>
      <c r="H50" s="232">
        <v>150</v>
      </c>
      <c r="I50" s="232">
        <v>0</v>
      </c>
      <c r="J50" s="232">
        <v>150</v>
      </c>
      <c r="K50" s="228"/>
      <c r="L50" s="232"/>
      <c r="M50" s="232"/>
      <c r="N50" s="529"/>
    </row>
    <row r="51" spans="2:14" s="306" customFormat="1" x14ac:dyDescent="0.25">
      <c r="B51" s="237"/>
      <c r="C51" s="236"/>
      <c r="D51" s="230" t="s">
        <v>299</v>
      </c>
      <c r="E51" s="231">
        <v>0</v>
      </c>
      <c r="F51" s="181" t="s">
        <v>69</v>
      </c>
      <c r="G51" s="232">
        <v>0</v>
      </c>
      <c r="H51" s="485">
        <v>19808.310000000001</v>
      </c>
      <c r="I51" s="232">
        <v>0</v>
      </c>
      <c r="J51" s="485">
        <v>19808.310000000001</v>
      </c>
      <c r="K51" s="228"/>
      <c r="L51" s="227"/>
      <c r="M51" s="227"/>
      <c r="N51" s="529"/>
    </row>
    <row r="52" spans="2:14" s="306" customFormat="1" ht="22.5" x14ac:dyDescent="0.25">
      <c r="B52" s="237"/>
      <c r="C52" s="236" t="s">
        <v>308</v>
      </c>
      <c r="D52" s="230"/>
      <c r="E52" s="231"/>
      <c r="F52" s="198" t="s">
        <v>267</v>
      </c>
      <c r="G52" s="232">
        <f>SUM(G53+G54)</f>
        <v>0</v>
      </c>
      <c r="H52" s="232">
        <f>SUM(H53+H54)</f>
        <v>8918.9599999999991</v>
      </c>
      <c r="I52" s="232">
        <f>SUM(I53+I54)</f>
        <v>0</v>
      </c>
      <c r="J52" s="232">
        <f>SUM(J53+J54)</f>
        <v>8778.9599999999991</v>
      </c>
      <c r="K52" s="228"/>
      <c r="L52" s="227">
        <f>L54</f>
        <v>0</v>
      </c>
      <c r="M52" s="227">
        <f>M54</f>
        <v>140</v>
      </c>
      <c r="N52" s="529"/>
    </row>
    <row r="53" spans="2:14" s="306" customFormat="1" x14ac:dyDescent="0.25">
      <c r="B53" s="237"/>
      <c r="C53" s="236"/>
      <c r="D53" s="230" t="s">
        <v>290</v>
      </c>
      <c r="E53" s="231">
        <v>0</v>
      </c>
      <c r="F53" s="181" t="s">
        <v>62</v>
      </c>
      <c r="G53" s="232">
        <v>0</v>
      </c>
      <c r="H53" s="485">
        <v>8778.9599999999991</v>
      </c>
      <c r="I53" s="232">
        <v>0</v>
      </c>
      <c r="J53" s="485">
        <v>8778.9599999999991</v>
      </c>
      <c r="K53" s="228"/>
      <c r="L53" s="227"/>
      <c r="M53" s="227"/>
      <c r="N53" s="529"/>
    </row>
    <row r="54" spans="2:14" s="306" customFormat="1" ht="22.5" x14ac:dyDescent="0.25">
      <c r="B54" s="237"/>
      <c r="C54" s="236"/>
      <c r="D54" s="230" t="s">
        <v>369</v>
      </c>
      <c r="E54" s="231">
        <v>0</v>
      </c>
      <c r="F54" s="181" t="s">
        <v>63</v>
      </c>
      <c r="G54" s="232">
        <v>0</v>
      </c>
      <c r="H54" s="485">
        <v>140</v>
      </c>
      <c r="I54" s="232"/>
      <c r="J54" s="485"/>
      <c r="K54" s="228"/>
      <c r="L54" s="232">
        <v>0</v>
      </c>
      <c r="M54" s="485">
        <v>140</v>
      </c>
      <c r="N54" s="529"/>
    </row>
    <row r="55" spans="2:14" s="306" customFormat="1" x14ac:dyDescent="0.25">
      <c r="B55" s="237"/>
      <c r="C55" s="236" t="s">
        <v>309</v>
      </c>
      <c r="D55" s="230"/>
      <c r="E55" s="231"/>
      <c r="F55" s="198" t="s">
        <v>106</v>
      </c>
      <c r="G55" s="232">
        <f>G56</f>
        <v>0</v>
      </c>
      <c r="H55" s="232">
        <f>H56</f>
        <v>11659.87</v>
      </c>
      <c r="I55" s="232">
        <f>I56</f>
        <v>0</v>
      </c>
      <c r="J55" s="232">
        <f>J56</f>
        <v>11659.87</v>
      </c>
      <c r="K55" s="228"/>
      <c r="L55" s="227"/>
      <c r="M55" s="227"/>
      <c r="N55" s="529"/>
    </row>
    <row r="56" spans="2:14" s="306" customFormat="1" x14ac:dyDescent="0.25">
      <c r="B56" s="237"/>
      <c r="C56" s="236"/>
      <c r="D56" s="230" t="s">
        <v>299</v>
      </c>
      <c r="E56" s="231">
        <v>0</v>
      </c>
      <c r="F56" s="181" t="s">
        <v>69</v>
      </c>
      <c r="G56" s="232">
        <v>0</v>
      </c>
      <c r="H56" s="485">
        <v>11659.87</v>
      </c>
      <c r="I56" s="232">
        <v>0</v>
      </c>
      <c r="J56" s="485">
        <v>11659.87</v>
      </c>
      <c r="K56" s="228"/>
      <c r="L56" s="227"/>
      <c r="M56" s="227"/>
      <c r="N56" s="529"/>
    </row>
    <row r="57" spans="2:14" ht="33" customHeight="1" x14ac:dyDescent="0.25">
      <c r="B57" s="190">
        <v>751</v>
      </c>
      <c r="C57" s="186"/>
      <c r="D57" s="187"/>
      <c r="E57" s="208"/>
      <c r="F57" s="197" t="s">
        <v>43</v>
      </c>
      <c r="G57" s="219">
        <f>G58+G60</f>
        <v>57005</v>
      </c>
      <c r="H57" s="219">
        <f>H58+H60</f>
        <v>55625</v>
      </c>
      <c r="I57" s="219">
        <f>I58+I60</f>
        <v>57005</v>
      </c>
      <c r="J57" s="219">
        <f>J58+J60</f>
        <v>55625</v>
      </c>
      <c r="K57" s="220">
        <f>J57/I57</f>
        <v>0.97579159722831332</v>
      </c>
      <c r="L57" s="188"/>
      <c r="M57" s="188"/>
      <c r="N57" s="189"/>
    </row>
    <row r="58" spans="2:14" s="306" customFormat="1" ht="33.75" x14ac:dyDescent="0.25">
      <c r="B58" s="237"/>
      <c r="C58" s="236" t="s">
        <v>310</v>
      </c>
      <c r="D58" s="230"/>
      <c r="E58" s="231"/>
      <c r="F58" s="233" t="s">
        <v>356</v>
      </c>
      <c r="G58" s="232">
        <f>G59</f>
        <v>2760</v>
      </c>
      <c r="H58" s="232">
        <f>H59</f>
        <v>1380</v>
      </c>
      <c r="I58" s="232">
        <f>I59</f>
        <v>2760</v>
      </c>
      <c r="J58" s="232">
        <f>J59</f>
        <v>1380</v>
      </c>
      <c r="K58" s="228">
        <f>J58/I58</f>
        <v>0.5</v>
      </c>
      <c r="L58" s="227"/>
      <c r="M58" s="229"/>
      <c r="N58" s="529"/>
    </row>
    <row r="59" spans="2:14" s="306" customFormat="1" ht="67.5" x14ac:dyDescent="0.25">
      <c r="B59" s="237"/>
      <c r="C59" s="236"/>
      <c r="D59" s="230">
        <v>201</v>
      </c>
      <c r="E59" s="231">
        <v>0</v>
      </c>
      <c r="F59" s="181" t="s">
        <v>60</v>
      </c>
      <c r="G59" s="232">
        <v>2760</v>
      </c>
      <c r="H59" s="232">
        <v>1380</v>
      </c>
      <c r="I59" s="232">
        <v>2760</v>
      </c>
      <c r="J59" s="232">
        <v>1380</v>
      </c>
      <c r="K59" s="228">
        <f>J59/I59</f>
        <v>0.5</v>
      </c>
      <c r="L59" s="227"/>
      <c r="M59" s="229"/>
      <c r="N59" s="529"/>
    </row>
    <row r="60" spans="2:14" s="306" customFormat="1" ht="22.5" x14ac:dyDescent="0.25">
      <c r="B60" s="237"/>
      <c r="C60" s="484" t="s">
        <v>553</v>
      </c>
      <c r="D60" s="491"/>
      <c r="E60" s="491"/>
      <c r="F60" s="181" t="s">
        <v>589</v>
      </c>
      <c r="G60" s="232">
        <f>G61</f>
        <v>54245</v>
      </c>
      <c r="H60" s="232">
        <f>H61</f>
        <v>54245</v>
      </c>
      <c r="I60" s="232">
        <f>I61</f>
        <v>54245</v>
      </c>
      <c r="J60" s="232">
        <f>J61</f>
        <v>54245</v>
      </c>
      <c r="K60" s="228">
        <f>J60/I60</f>
        <v>1</v>
      </c>
      <c r="L60" s="227"/>
      <c r="M60" s="229"/>
      <c r="N60" s="529"/>
    </row>
    <row r="61" spans="2:14" s="306" customFormat="1" ht="67.5" x14ac:dyDescent="0.25">
      <c r="B61" s="237"/>
      <c r="C61" s="484"/>
      <c r="D61" s="491" t="s">
        <v>551</v>
      </c>
      <c r="E61" s="491"/>
      <c r="F61" s="181" t="s">
        <v>60</v>
      </c>
      <c r="G61" s="485">
        <v>54245</v>
      </c>
      <c r="H61" s="485">
        <v>54245</v>
      </c>
      <c r="I61" s="485">
        <v>54245</v>
      </c>
      <c r="J61" s="485">
        <v>54245</v>
      </c>
      <c r="K61" s="228">
        <f>J61/I61</f>
        <v>1</v>
      </c>
      <c r="L61" s="227"/>
      <c r="M61" s="229"/>
      <c r="N61" s="529"/>
    </row>
    <row r="62" spans="2:14" ht="22.5" x14ac:dyDescent="0.25">
      <c r="B62" s="190">
        <v>754</v>
      </c>
      <c r="C62" s="186"/>
      <c r="D62" s="187"/>
      <c r="E62" s="208"/>
      <c r="F62" s="197" t="s">
        <v>44</v>
      </c>
      <c r="G62" s="219">
        <f>G63+G68</f>
        <v>2032212</v>
      </c>
      <c r="H62" s="219">
        <f>H63+H68</f>
        <v>950804.51</v>
      </c>
      <c r="I62" s="219">
        <f>I63+I68</f>
        <v>0</v>
      </c>
      <c r="J62" s="219">
        <f>J63+J68</f>
        <v>23106.05</v>
      </c>
      <c r="K62" s="220"/>
      <c r="L62" s="219">
        <f>L63</f>
        <v>2032212</v>
      </c>
      <c r="M62" s="219">
        <f>M63</f>
        <v>927698.46</v>
      </c>
      <c r="N62" s="189">
        <f>M62/L62</f>
        <v>0.45649689107238811</v>
      </c>
    </row>
    <row r="63" spans="2:14" s="306" customFormat="1" x14ac:dyDescent="0.25">
      <c r="B63" s="237"/>
      <c r="C63" s="236" t="s">
        <v>311</v>
      </c>
      <c r="D63" s="230"/>
      <c r="E63" s="231"/>
      <c r="F63" s="198" t="s">
        <v>111</v>
      </c>
      <c r="G63" s="232">
        <f>SUM(G64:G67)</f>
        <v>2032212</v>
      </c>
      <c r="H63" s="232">
        <f>SUM(H64:H67)</f>
        <v>943412.51</v>
      </c>
      <c r="I63" s="232">
        <f>SUM(I64:I67)</f>
        <v>0</v>
      </c>
      <c r="J63" s="232">
        <f>SUM(J64:J67)</f>
        <v>15714.05</v>
      </c>
      <c r="K63" s="228"/>
      <c r="L63" s="229">
        <f>SUM(L64:L67)</f>
        <v>2032212</v>
      </c>
      <c r="M63" s="229">
        <f>SUM(M64:M67)</f>
        <v>927698.46</v>
      </c>
      <c r="N63" s="529">
        <f>M63/L63</f>
        <v>0.45649689107238811</v>
      </c>
    </row>
    <row r="64" spans="2:14" s="306" customFormat="1" x14ac:dyDescent="0.25">
      <c r="B64" s="237"/>
      <c r="C64" s="236"/>
      <c r="D64" s="230" t="s">
        <v>290</v>
      </c>
      <c r="E64" s="231">
        <v>0</v>
      </c>
      <c r="F64" s="181" t="s">
        <v>62</v>
      </c>
      <c r="G64" s="232">
        <v>0</v>
      </c>
      <c r="H64" s="485">
        <v>1870</v>
      </c>
      <c r="I64" s="232">
        <v>0</v>
      </c>
      <c r="J64" s="485">
        <v>1870</v>
      </c>
      <c r="K64" s="228"/>
      <c r="L64" s="229"/>
      <c r="M64" s="229"/>
      <c r="N64" s="529"/>
    </row>
    <row r="65" spans="2:14" s="306" customFormat="1" ht="22.5" x14ac:dyDescent="0.25">
      <c r="B65" s="237"/>
      <c r="C65" s="236"/>
      <c r="D65" s="230" t="s">
        <v>369</v>
      </c>
      <c r="E65" s="231">
        <v>0</v>
      </c>
      <c r="F65" s="181" t="s">
        <v>63</v>
      </c>
      <c r="G65" s="229">
        <v>0</v>
      </c>
      <c r="H65" s="486">
        <v>48</v>
      </c>
      <c r="I65" s="531"/>
      <c r="J65" s="532"/>
      <c r="K65" s="228"/>
      <c r="L65" s="229">
        <v>0</v>
      </c>
      <c r="M65" s="486">
        <v>48</v>
      </c>
      <c r="N65" s="529"/>
    </row>
    <row r="66" spans="2:14" s="306" customFormat="1" x14ac:dyDescent="0.25">
      <c r="B66" s="237"/>
      <c r="C66" s="236"/>
      <c r="D66" s="230" t="s">
        <v>299</v>
      </c>
      <c r="E66" s="231">
        <v>0</v>
      </c>
      <c r="F66" s="181" t="s">
        <v>69</v>
      </c>
      <c r="G66" s="232">
        <v>0</v>
      </c>
      <c r="H66" s="485">
        <v>13844.05</v>
      </c>
      <c r="I66" s="232">
        <v>0</v>
      </c>
      <c r="J66" s="485">
        <v>13844.05</v>
      </c>
      <c r="K66" s="228"/>
      <c r="L66" s="229"/>
      <c r="M66" s="229"/>
      <c r="N66" s="529"/>
    </row>
    <row r="67" spans="2:14" s="306" customFormat="1" ht="102" customHeight="1" x14ac:dyDescent="0.25">
      <c r="B67" s="237"/>
      <c r="C67" s="236"/>
      <c r="D67" s="230">
        <v>620</v>
      </c>
      <c r="E67" s="231">
        <v>7</v>
      </c>
      <c r="F67" s="233" t="s">
        <v>284</v>
      </c>
      <c r="G67" s="487">
        <v>2032212</v>
      </c>
      <c r="H67" s="485">
        <v>927650.46</v>
      </c>
      <c r="I67" s="232"/>
      <c r="J67" s="232"/>
      <c r="K67" s="228"/>
      <c r="L67" s="489">
        <v>2032212</v>
      </c>
      <c r="M67" s="485">
        <v>927650.46</v>
      </c>
      <c r="N67" s="529">
        <f>M67/L67</f>
        <v>0.45647327148939182</v>
      </c>
    </row>
    <row r="68" spans="2:14" s="306" customFormat="1" x14ac:dyDescent="0.25">
      <c r="B68" s="237"/>
      <c r="C68" s="236" t="s">
        <v>554</v>
      </c>
      <c r="D68" s="230"/>
      <c r="E68" s="231"/>
      <c r="F68" s="233" t="s">
        <v>112</v>
      </c>
      <c r="G68" s="232">
        <f>G69</f>
        <v>0</v>
      </c>
      <c r="H68" s="232">
        <f>H69</f>
        <v>7392</v>
      </c>
      <c r="I68" s="232">
        <f>I69</f>
        <v>0</v>
      </c>
      <c r="J68" s="232">
        <f>J69</f>
        <v>7392</v>
      </c>
      <c r="K68" s="228"/>
      <c r="L68" s="497"/>
      <c r="M68" s="485"/>
      <c r="N68" s="529"/>
    </row>
    <row r="69" spans="2:14" s="306" customFormat="1" x14ac:dyDescent="0.25">
      <c r="B69" s="237"/>
      <c r="C69" s="236"/>
      <c r="D69" s="230" t="s">
        <v>299</v>
      </c>
      <c r="E69" s="231">
        <v>0</v>
      </c>
      <c r="F69" s="181" t="s">
        <v>69</v>
      </c>
      <c r="G69" s="232">
        <v>0</v>
      </c>
      <c r="H69" s="232">
        <v>7392</v>
      </c>
      <c r="I69" s="232">
        <v>0</v>
      </c>
      <c r="J69" s="232">
        <v>7392</v>
      </c>
      <c r="K69" s="228"/>
      <c r="L69" s="493"/>
      <c r="M69" s="485"/>
      <c r="N69" s="529"/>
    </row>
    <row r="70" spans="2:14" ht="56.25" x14ac:dyDescent="0.25">
      <c r="B70" s="190">
        <v>756</v>
      </c>
      <c r="C70" s="186"/>
      <c r="D70" s="187"/>
      <c r="E70" s="208"/>
      <c r="F70" s="197" t="s">
        <v>45</v>
      </c>
      <c r="G70" s="219">
        <f>G71+G73+G80+G90+G96</f>
        <v>20191300</v>
      </c>
      <c r="H70" s="219">
        <f>H71+H73+H80+H90+H96</f>
        <v>9758952.4400000013</v>
      </c>
      <c r="I70" s="219">
        <f>I71+I73+I80+I90+I96</f>
        <v>20191300</v>
      </c>
      <c r="J70" s="219">
        <f>J71+J73+J80+J90+J96</f>
        <v>9758952.4400000013</v>
      </c>
      <c r="K70" s="220">
        <f t="shared" ref="K70:K77" si="0">J70/I70</f>
        <v>0.4833246219906594</v>
      </c>
      <c r="L70" s="219"/>
      <c r="M70" s="219"/>
      <c r="N70" s="189"/>
    </row>
    <row r="71" spans="2:14" s="306" customFormat="1" ht="24" customHeight="1" x14ac:dyDescent="0.25">
      <c r="B71" s="237"/>
      <c r="C71" s="236" t="s">
        <v>312</v>
      </c>
      <c r="D71" s="230"/>
      <c r="E71" s="231"/>
      <c r="F71" s="233" t="s">
        <v>353</v>
      </c>
      <c r="G71" s="232">
        <f>G72</f>
        <v>27000</v>
      </c>
      <c r="H71" s="232">
        <f>H72</f>
        <v>6608.33</v>
      </c>
      <c r="I71" s="232">
        <f>I72</f>
        <v>27000</v>
      </c>
      <c r="J71" s="232">
        <f>J72</f>
        <v>6608.33</v>
      </c>
      <c r="K71" s="228">
        <f t="shared" si="0"/>
        <v>0.24475296296296295</v>
      </c>
      <c r="L71" s="227"/>
      <c r="M71" s="227"/>
      <c r="N71" s="529"/>
    </row>
    <row r="72" spans="2:14" s="306" customFormat="1" ht="45" x14ac:dyDescent="0.25">
      <c r="B72" s="237"/>
      <c r="C72" s="236"/>
      <c r="D72" s="230" t="s">
        <v>372</v>
      </c>
      <c r="E72" s="231">
        <v>0</v>
      </c>
      <c r="F72" s="181" t="s">
        <v>76</v>
      </c>
      <c r="G72" s="232">
        <v>27000</v>
      </c>
      <c r="H72" s="485">
        <v>6608.33</v>
      </c>
      <c r="I72" s="232">
        <v>27000</v>
      </c>
      <c r="J72" s="485">
        <v>6608.33</v>
      </c>
      <c r="K72" s="228">
        <f t="shared" si="0"/>
        <v>0.24475296296296295</v>
      </c>
      <c r="L72" s="227"/>
      <c r="M72" s="227"/>
      <c r="N72" s="529"/>
    </row>
    <row r="73" spans="2:14" s="306" customFormat="1" ht="67.5" x14ac:dyDescent="0.25">
      <c r="B73" s="237"/>
      <c r="C73" s="236" t="s">
        <v>313</v>
      </c>
      <c r="D73" s="230"/>
      <c r="E73" s="231"/>
      <c r="F73" s="233" t="s">
        <v>357</v>
      </c>
      <c r="G73" s="232">
        <f>SUM(G74:G79)</f>
        <v>5572433</v>
      </c>
      <c r="H73" s="232">
        <f>SUM(H74:H79)</f>
        <v>2867775.73</v>
      </c>
      <c r="I73" s="232">
        <f>SUM(I74:I79)</f>
        <v>5572433</v>
      </c>
      <c r="J73" s="232">
        <f>SUM(J74:J79)</f>
        <v>2867775.73</v>
      </c>
      <c r="K73" s="228">
        <f t="shared" si="0"/>
        <v>0.51463619751013601</v>
      </c>
      <c r="L73" s="227"/>
      <c r="M73" s="227"/>
      <c r="N73" s="529"/>
    </row>
    <row r="74" spans="2:14" s="306" customFormat="1" x14ac:dyDescent="0.25">
      <c r="B74" s="237"/>
      <c r="C74" s="236"/>
      <c r="D74" s="230" t="s">
        <v>373</v>
      </c>
      <c r="E74" s="231">
        <v>0</v>
      </c>
      <c r="F74" s="181" t="s">
        <v>72</v>
      </c>
      <c r="G74" s="232">
        <v>4298165</v>
      </c>
      <c r="H74" s="485">
        <v>2190366.6</v>
      </c>
      <c r="I74" s="232">
        <v>4298165</v>
      </c>
      <c r="J74" s="485">
        <v>2190366.6</v>
      </c>
      <c r="K74" s="228">
        <f t="shared" si="0"/>
        <v>0.50960505238863563</v>
      </c>
      <c r="L74" s="227"/>
      <c r="M74" s="227"/>
      <c r="N74" s="529"/>
    </row>
    <row r="75" spans="2:14" s="306" customFormat="1" x14ac:dyDescent="0.25">
      <c r="B75" s="237"/>
      <c r="C75" s="236"/>
      <c r="D75" s="230" t="s">
        <v>374</v>
      </c>
      <c r="E75" s="231">
        <v>0</v>
      </c>
      <c r="F75" s="181" t="s">
        <v>73</v>
      </c>
      <c r="G75" s="488">
        <v>706336</v>
      </c>
      <c r="H75" s="485">
        <v>391528.96000000002</v>
      </c>
      <c r="I75" s="488">
        <v>706336</v>
      </c>
      <c r="J75" s="485">
        <v>391528.96000000002</v>
      </c>
      <c r="K75" s="228">
        <f t="shared" si="0"/>
        <v>0.55430979024147153</v>
      </c>
      <c r="L75" s="227"/>
      <c r="M75" s="227"/>
      <c r="N75" s="529"/>
    </row>
    <row r="76" spans="2:14" s="306" customFormat="1" x14ac:dyDescent="0.25">
      <c r="B76" s="237"/>
      <c r="C76" s="236"/>
      <c r="D76" s="230" t="s">
        <v>375</v>
      </c>
      <c r="E76" s="231">
        <v>0</v>
      </c>
      <c r="F76" s="181" t="s">
        <v>74</v>
      </c>
      <c r="G76" s="488">
        <v>408430</v>
      </c>
      <c r="H76" s="485">
        <v>206674</v>
      </c>
      <c r="I76" s="488">
        <v>408430</v>
      </c>
      <c r="J76" s="485">
        <v>206674</v>
      </c>
      <c r="K76" s="228">
        <f t="shared" si="0"/>
        <v>0.50602061552775257</v>
      </c>
      <c r="L76" s="227"/>
      <c r="M76" s="227"/>
      <c r="N76" s="529"/>
    </row>
    <row r="77" spans="2:14" s="306" customFormat="1" ht="22.5" x14ac:dyDescent="0.25">
      <c r="B77" s="237"/>
      <c r="C77" s="236"/>
      <c r="D77" s="230" t="s">
        <v>376</v>
      </c>
      <c r="E77" s="231">
        <v>0</v>
      </c>
      <c r="F77" s="181" t="s">
        <v>75</v>
      </c>
      <c r="G77" s="488">
        <v>159502</v>
      </c>
      <c r="H77" s="485">
        <v>76808</v>
      </c>
      <c r="I77" s="488">
        <v>159502</v>
      </c>
      <c r="J77" s="485">
        <v>76808</v>
      </c>
      <c r="K77" s="228">
        <f t="shared" si="0"/>
        <v>0.4815488207044426</v>
      </c>
      <c r="L77" s="227"/>
      <c r="M77" s="227"/>
      <c r="N77" s="529"/>
    </row>
    <row r="78" spans="2:14" s="306" customFormat="1" ht="36" customHeight="1" x14ac:dyDescent="0.25">
      <c r="B78" s="237"/>
      <c r="C78" s="236"/>
      <c r="D78" s="230" t="s">
        <v>296</v>
      </c>
      <c r="E78" s="231">
        <v>0</v>
      </c>
      <c r="F78" s="181" t="s">
        <v>274</v>
      </c>
      <c r="G78" s="493">
        <v>0</v>
      </c>
      <c r="H78" s="485">
        <v>58</v>
      </c>
      <c r="I78" s="493">
        <v>0</v>
      </c>
      <c r="J78" s="485">
        <v>58</v>
      </c>
      <c r="K78" s="228"/>
      <c r="L78" s="227"/>
      <c r="M78" s="227"/>
      <c r="N78" s="529"/>
    </row>
    <row r="79" spans="2:14" s="306" customFormat="1" ht="22.5" x14ac:dyDescent="0.25">
      <c r="B79" s="237"/>
      <c r="C79" s="236"/>
      <c r="D79" s="230" t="s">
        <v>371</v>
      </c>
      <c r="E79" s="231">
        <v>0</v>
      </c>
      <c r="F79" s="181" t="s">
        <v>82</v>
      </c>
      <c r="G79" s="232">
        <v>0</v>
      </c>
      <c r="H79" s="485">
        <v>2340.17</v>
      </c>
      <c r="I79" s="232">
        <v>0</v>
      </c>
      <c r="J79" s="485">
        <v>2340.17</v>
      </c>
      <c r="K79" s="228"/>
      <c r="L79" s="227"/>
      <c r="M79" s="227"/>
      <c r="N79" s="529"/>
    </row>
    <row r="80" spans="2:14" s="306" customFormat="1" ht="67.5" x14ac:dyDescent="0.25">
      <c r="B80" s="237"/>
      <c r="C80" s="236" t="s">
        <v>314</v>
      </c>
      <c r="D80" s="230"/>
      <c r="E80" s="231"/>
      <c r="F80" s="233" t="s">
        <v>358</v>
      </c>
      <c r="G80" s="232">
        <f>SUM(G81:G89)</f>
        <v>5080682</v>
      </c>
      <c r="H80" s="232">
        <f>SUM(H81:H89)</f>
        <v>2605432.5600000005</v>
      </c>
      <c r="I80" s="232">
        <f>SUM(I81:I89)</f>
        <v>5080682</v>
      </c>
      <c r="J80" s="232">
        <f>SUM(J81:J89)</f>
        <v>2605432.5600000005</v>
      </c>
      <c r="K80" s="228">
        <f t="shared" ref="K80:K147" si="1">J80/I80</f>
        <v>0.51281157923286691</v>
      </c>
      <c r="L80" s="227"/>
      <c r="M80" s="227"/>
      <c r="N80" s="529"/>
    </row>
    <row r="81" spans="2:14" s="306" customFormat="1" x14ac:dyDescent="0.25">
      <c r="B81" s="237"/>
      <c r="C81" s="236"/>
      <c r="D81" s="230" t="s">
        <v>373</v>
      </c>
      <c r="E81" s="231">
        <v>0</v>
      </c>
      <c r="F81" s="181" t="s">
        <v>72</v>
      </c>
      <c r="G81" s="488">
        <v>2857595</v>
      </c>
      <c r="H81" s="485">
        <v>1462122.34</v>
      </c>
      <c r="I81" s="488">
        <v>2857595</v>
      </c>
      <c r="J81" s="485">
        <v>1462122.34</v>
      </c>
      <c r="K81" s="228">
        <f t="shared" si="1"/>
        <v>0.51166184851247298</v>
      </c>
      <c r="L81" s="227"/>
      <c r="M81" s="227"/>
      <c r="N81" s="529"/>
    </row>
    <row r="82" spans="2:14" s="306" customFormat="1" x14ac:dyDescent="0.25">
      <c r="B82" s="237"/>
      <c r="C82" s="236"/>
      <c r="D82" s="230" t="s">
        <v>374</v>
      </c>
      <c r="E82" s="231">
        <v>0</v>
      </c>
      <c r="F82" s="181" t="s">
        <v>73</v>
      </c>
      <c r="G82" s="488">
        <v>1374941</v>
      </c>
      <c r="H82" s="485">
        <v>752958.31</v>
      </c>
      <c r="I82" s="488">
        <v>1374941</v>
      </c>
      <c r="J82" s="485">
        <v>752958.31</v>
      </c>
      <c r="K82" s="228">
        <f t="shared" si="1"/>
        <v>0.54762954192216251</v>
      </c>
      <c r="L82" s="227"/>
      <c r="M82" s="227"/>
      <c r="N82" s="529"/>
    </row>
    <row r="83" spans="2:14" s="306" customFormat="1" x14ac:dyDescent="0.25">
      <c r="B83" s="237"/>
      <c r="C83" s="236"/>
      <c r="D83" s="230" t="s">
        <v>375</v>
      </c>
      <c r="E83" s="231">
        <v>0</v>
      </c>
      <c r="F83" s="181" t="s">
        <v>74</v>
      </c>
      <c r="G83" s="488">
        <v>7437</v>
      </c>
      <c r="H83" s="485">
        <v>4298.05</v>
      </c>
      <c r="I83" s="488">
        <v>7437</v>
      </c>
      <c r="J83" s="485">
        <v>4298.05</v>
      </c>
      <c r="K83" s="228">
        <f t="shared" si="1"/>
        <v>0.57792792792792791</v>
      </c>
      <c r="L83" s="227"/>
      <c r="M83" s="227"/>
      <c r="N83" s="529"/>
    </row>
    <row r="84" spans="2:14" s="306" customFormat="1" ht="22.5" x14ac:dyDescent="0.25">
      <c r="B84" s="237"/>
      <c r="C84" s="236"/>
      <c r="D84" s="230" t="s">
        <v>376</v>
      </c>
      <c r="E84" s="231">
        <v>0</v>
      </c>
      <c r="F84" s="181" t="s">
        <v>75</v>
      </c>
      <c r="G84" s="488">
        <v>202709</v>
      </c>
      <c r="H84" s="485">
        <v>89328.92</v>
      </c>
      <c r="I84" s="488">
        <v>202709</v>
      </c>
      <c r="J84" s="485">
        <v>89328.92</v>
      </c>
      <c r="K84" s="228">
        <f t="shared" si="1"/>
        <v>0.44067564834319145</v>
      </c>
      <c r="L84" s="227"/>
      <c r="M84" s="227"/>
      <c r="N84" s="529"/>
    </row>
    <row r="85" spans="2:14" s="306" customFormat="1" x14ac:dyDescent="0.25">
      <c r="B85" s="237"/>
      <c r="C85" s="236"/>
      <c r="D85" s="230" t="s">
        <v>378</v>
      </c>
      <c r="E85" s="231">
        <v>0</v>
      </c>
      <c r="F85" s="181" t="s">
        <v>77</v>
      </c>
      <c r="G85" s="488">
        <v>67000</v>
      </c>
      <c r="H85" s="485">
        <v>9941.9500000000007</v>
      </c>
      <c r="I85" s="488">
        <v>67000</v>
      </c>
      <c r="J85" s="485">
        <v>9941.9500000000007</v>
      </c>
      <c r="K85" s="228">
        <f t="shared" si="1"/>
        <v>0.14838731343283584</v>
      </c>
      <c r="L85" s="227"/>
      <c r="M85" s="227"/>
      <c r="N85" s="529"/>
    </row>
    <row r="86" spans="2:14" s="306" customFormat="1" x14ac:dyDescent="0.25">
      <c r="B86" s="237"/>
      <c r="C86" s="236"/>
      <c r="D86" s="230" t="s">
        <v>379</v>
      </c>
      <c r="E86" s="231">
        <v>0</v>
      </c>
      <c r="F86" s="181" t="s">
        <v>79</v>
      </c>
      <c r="G86" s="488">
        <v>31000</v>
      </c>
      <c r="H86" s="485">
        <v>0</v>
      </c>
      <c r="I86" s="488">
        <v>31000</v>
      </c>
      <c r="J86" s="485">
        <v>0</v>
      </c>
      <c r="K86" s="228">
        <f t="shared" si="1"/>
        <v>0</v>
      </c>
      <c r="L86" s="227"/>
      <c r="M86" s="227"/>
      <c r="N86" s="529"/>
    </row>
    <row r="87" spans="2:14" s="306" customFormat="1" ht="22.5" x14ac:dyDescent="0.25">
      <c r="B87" s="237"/>
      <c r="C87" s="236"/>
      <c r="D87" s="230" t="s">
        <v>377</v>
      </c>
      <c r="E87" s="231">
        <v>0</v>
      </c>
      <c r="F87" s="181" t="s">
        <v>81</v>
      </c>
      <c r="G87" s="488">
        <v>540000</v>
      </c>
      <c r="H87" s="485">
        <v>270035.31</v>
      </c>
      <c r="I87" s="488">
        <v>540000</v>
      </c>
      <c r="J87" s="485">
        <v>270035.31</v>
      </c>
      <c r="K87" s="228">
        <f t="shared" si="1"/>
        <v>0.50006538888888885</v>
      </c>
      <c r="L87" s="227"/>
      <c r="M87" s="227"/>
      <c r="N87" s="529"/>
    </row>
    <row r="88" spans="2:14" s="306" customFormat="1" ht="36.75" customHeight="1" x14ac:dyDescent="0.25">
      <c r="B88" s="237"/>
      <c r="C88" s="236"/>
      <c r="D88" s="230" t="s">
        <v>296</v>
      </c>
      <c r="E88" s="231">
        <v>0</v>
      </c>
      <c r="F88" s="181" t="s">
        <v>274</v>
      </c>
      <c r="G88" s="493">
        <v>0</v>
      </c>
      <c r="H88" s="485">
        <v>3241.25</v>
      </c>
      <c r="I88" s="493">
        <v>0</v>
      </c>
      <c r="J88" s="485">
        <v>3241.25</v>
      </c>
      <c r="K88" s="228"/>
      <c r="L88" s="227"/>
      <c r="M88" s="227"/>
      <c r="N88" s="529"/>
    </row>
    <row r="89" spans="2:14" s="306" customFormat="1" ht="22.5" x14ac:dyDescent="0.25">
      <c r="B89" s="237"/>
      <c r="C89" s="236"/>
      <c r="D89" s="230" t="s">
        <v>371</v>
      </c>
      <c r="E89" s="231">
        <v>0</v>
      </c>
      <c r="F89" s="181" t="s">
        <v>82</v>
      </c>
      <c r="G89" s="232">
        <v>0</v>
      </c>
      <c r="H89" s="485">
        <v>13506.43</v>
      </c>
      <c r="I89" s="232">
        <v>0</v>
      </c>
      <c r="J89" s="485">
        <v>13506.43</v>
      </c>
      <c r="K89" s="228"/>
      <c r="L89" s="227"/>
      <c r="M89" s="227"/>
      <c r="N89" s="529"/>
    </row>
    <row r="90" spans="2:14" s="306" customFormat="1" ht="48.75" customHeight="1" x14ac:dyDescent="0.25">
      <c r="B90" s="237"/>
      <c r="C90" s="236" t="s">
        <v>315</v>
      </c>
      <c r="D90" s="230"/>
      <c r="E90" s="231"/>
      <c r="F90" s="233" t="s">
        <v>359</v>
      </c>
      <c r="G90" s="232">
        <f>SUM(G91:G95)</f>
        <v>512000</v>
      </c>
      <c r="H90" s="232">
        <f>SUM(H91:H95)</f>
        <v>396498.26</v>
      </c>
      <c r="I90" s="232">
        <f>SUM(I91:I95)</f>
        <v>512000</v>
      </c>
      <c r="J90" s="232">
        <f>SUM(J91:J95)</f>
        <v>396498.26</v>
      </c>
      <c r="K90" s="228">
        <f t="shared" si="1"/>
        <v>0.77441066406250003</v>
      </c>
      <c r="L90" s="227"/>
      <c r="M90" s="227"/>
      <c r="N90" s="529"/>
    </row>
    <row r="91" spans="2:14" s="306" customFormat="1" x14ac:dyDescent="0.25">
      <c r="B91" s="237"/>
      <c r="C91" s="236"/>
      <c r="D91" s="230" t="s">
        <v>380</v>
      </c>
      <c r="E91" s="231">
        <v>0</v>
      </c>
      <c r="F91" s="181" t="s">
        <v>78</v>
      </c>
      <c r="G91" s="488">
        <v>67000</v>
      </c>
      <c r="H91" s="485">
        <v>29517</v>
      </c>
      <c r="I91" s="488">
        <v>67000</v>
      </c>
      <c r="J91" s="485">
        <v>29517</v>
      </c>
      <c r="K91" s="228">
        <f t="shared" si="1"/>
        <v>0.44055223880597016</v>
      </c>
      <c r="L91" s="227"/>
      <c r="M91" s="227"/>
      <c r="N91" s="529"/>
    </row>
    <row r="92" spans="2:14" s="306" customFormat="1" x14ac:dyDescent="0.25">
      <c r="B92" s="237"/>
      <c r="C92" s="236"/>
      <c r="D92" s="230" t="s">
        <v>379</v>
      </c>
      <c r="E92" s="231">
        <v>0</v>
      </c>
      <c r="F92" s="199" t="s">
        <v>79</v>
      </c>
      <c r="G92" s="488" t="s">
        <v>367</v>
      </c>
      <c r="H92" s="485">
        <v>9639</v>
      </c>
      <c r="I92" s="488" t="s">
        <v>367</v>
      </c>
      <c r="J92" s="485">
        <v>9639</v>
      </c>
      <c r="K92" s="228"/>
      <c r="L92" s="227"/>
      <c r="M92" s="227"/>
      <c r="N92" s="529"/>
    </row>
    <row r="93" spans="2:14" s="306" customFormat="1" ht="33.75" x14ac:dyDescent="0.25">
      <c r="B93" s="237"/>
      <c r="C93" s="236"/>
      <c r="D93" s="230" t="s">
        <v>382</v>
      </c>
      <c r="E93" s="231">
        <v>0</v>
      </c>
      <c r="F93" s="181" t="s">
        <v>80</v>
      </c>
      <c r="G93" s="488">
        <v>380000</v>
      </c>
      <c r="H93" s="485">
        <v>289318.11</v>
      </c>
      <c r="I93" s="488">
        <v>380000</v>
      </c>
      <c r="J93" s="485">
        <v>289318.11</v>
      </c>
      <c r="K93" s="228">
        <f t="shared" si="1"/>
        <v>0.76136344736842099</v>
      </c>
      <c r="L93" s="227"/>
      <c r="M93" s="227"/>
      <c r="N93" s="529"/>
    </row>
    <row r="94" spans="2:14" s="306" customFormat="1" ht="48" customHeight="1" x14ac:dyDescent="0.25">
      <c r="B94" s="237"/>
      <c r="C94" s="236"/>
      <c r="D94" s="230" t="s">
        <v>383</v>
      </c>
      <c r="E94" s="231">
        <v>0</v>
      </c>
      <c r="F94" s="235" t="s">
        <v>243</v>
      </c>
      <c r="G94" s="488">
        <v>65000</v>
      </c>
      <c r="H94" s="485">
        <v>68020.63</v>
      </c>
      <c r="I94" s="488">
        <v>65000</v>
      </c>
      <c r="J94" s="485">
        <v>68020.63</v>
      </c>
      <c r="K94" s="228">
        <f t="shared" si="1"/>
        <v>1.0464712307692308</v>
      </c>
      <c r="L94" s="227"/>
      <c r="M94" s="227"/>
      <c r="N94" s="529"/>
    </row>
    <row r="95" spans="2:14" s="306" customFormat="1" x14ac:dyDescent="0.25">
      <c r="B95" s="237"/>
      <c r="C95" s="236"/>
      <c r="D95" s="230" t="s">
        <v>291</v>
      </c>
      <c r="E95" s="231">
        <v>0</v>
      </c>
      <c r="F95" s="181" t="s">
        <v>64</v>
      </c>
      <c r="G95" s="232"/>
      <c r="H95" s="485">
        <v>3.52</v>
      </c>
      <c r="I95" s="232"/>
      <c r="J95" s="485">
        <v>3.52</v>
      </c>
      <c r="K95" s="228"/>
      <c r="L95" s="227"/>
      <c r="M95" s="227"/>
      <c r="N95" s="529"/>
    </row>
    <row r="96" spans="2:14" s="306" customFormat="1" ht="33.75" x14ac:dyDescent="0.25">
      <c r="B96" s="237"/>
      <c r="C96" s="236" t="s">
        <v>316</v>
      </c>
      <c r="D96" s="230"/>
      <c r="E96" s="231"/>
      <c r="F96" s="233" t="s">
        <v>360</v>
      </c>
      <c r="G96" s="232">
        <f>SUM(G97:G98)</f>
        <v>8999185</v>
      </c>
      <c r="H96" s="232">
        <f>SUM(H97:H98)</f>
        <v>3882637.56</v>
      </c>
      <c r="I96" s="232">
        <f>SUM(I97:I98)</f>
        <v>8999185</v>
      </c>
      <c r="J96" s="232">
        <f>SUM(J97:J98)</f>
        <v>3882637.56</v>
      </c>
      <c r="K96" s="228">
        <f t="shared" si="1"/>
        <v>0.43144324291588626</v>
      </c>
      <c r="L96" s="227"/>
      <c r="M96" s="227"/>
      <c r="N96" s="529"/>
    </row>
    <row r="97" spans="2:14" s="306" customFormat="1" ht="28.5" customHeight="1" x14ac:dyDescent="0.25">
      <c r="B97" s="237"/>
      <c r="C97" s="236"/>
      <c r="D97" s="230" t="s">
        <v>384</v>
      </c>
      <c r="E97" s="231">
        <v>0</v>
      </c>
      <c r="F97" s="233" t="s">
        <v>353</v>
      </c>
      <c r="G97" s="488">
        <v>8803085</v>
      </c>
      <c r="H97" s="485">
        <v>3764979</v>
      </c>
      <c r="I97" s="488">
        <v>8803085</v>
      </c>
      <c r="J97" s="485">
        <v>3764979</v>
      </c>
      <c r="K97" s="228">
        <f t="shared" si="1"/>
        <v>0.42768858871634208</v>
      </c>
      <c r="L97" s="227"/>
      <c r="M97" s="227"/>
      <c r="N97" s="529"/>
    </row>
    <row r="98" spans="2:14" s="306" customFormat="1" ht="24" customHeight="1" x14ac:dyDescent="0.25">
      <c r="B98" s="237"/>
      <c r="C98" s="236"/>
      <c r="D98" s="230" t="s">
        <v>385</v>
      </c>
      <c r="E98" s="231">
        <v>0</v>
      </c>
      <c r="F98" s="233" t="s">
        <v>354</v>
      </c>
      <c r="G98" s="488">
        <v>196100</v>
      </c>
      <c r="H98" s="485">
        <v>117658.56</v>
      </c>
      <c r="I98" s="488">
        <v>196100</v>
      </c>
      <c r="J98" s="485">
        <v>117658.56</v>
      </c>
      <c r="K98" s="228">
        <f t="shared" si="1"/>
        <v>0.59999265680775116</v>
      </c>
      <c r="L98" s="227"/>
      <c r="M98" s="227"/>
      <c r="N98" s="529"/>
    </row>
    <row r="99" spans="2:14" x14ac:dyDescent="0.25">
      <c r="B99" s="190">
        <v>758</v>
      </c>
      <c r="C99" s="186"/>
      <c r="D99" s="187"/>
      <c r="E99" s="208"/>
      <c r="F99" s="197" t="s">
        <v>47</v>
      </c>
      <c r="G99" s="219">
        <f>G100+G102+G104+G107</f>
        <v>15718787</v>
      </c>
      <c r="H99" s="219">
        <f>H100+H102+H104+H107</f>
        <v>8880190.7899999991</v>
      </c>
      <c r="I99" s="219">
        <f>I100+I102+I104+I107</f>
        <v>15718787</v>
      </c>
      <c r="J99" s="219">
        <f>J100+J102+J104+J107</f>
        <v>8880190.7899999991</v>
      </c>
      <c r="K99" s="220">
        <f t="shared" si="1"/>
        <v>0.5649412254266184</v>
      </c>
      <c r="L99" s="219"/>
      <c r="M99" s="219"/>
      <c r="N99" s="189"/>
    </row>
    <row r="100" spans="2:14" s="306" customFormat="1" ht="33.75" x14ac:dyDescent="0.25">
      <c r="B100" s="237"/>
      <c r="C100" s="236" t="s">
        <v>317</v>
      </c>
      <c r="D100" s="230"/>
      <c r="E100" s="231"/>
      <c r="F100" s="233" t="s">
        <v>362</v>
      </c>
      <c r="G100" s="232" t="str">
        <f>G101</f>
        <v>9 060 736,00</v>
      </c>
      <c r="H100" s="232">
        <f>H101</f>
        <v>5530656</v>
      </c>
      <c r="I100" s="232" t="str">
        <f>I101</f>
        <v>9 060 736,00</v>
      </c>
      <c r="J100" s="232">
        <f>J101</f>
        <v>5530656</v>
      </c>
      <c r="K100" s="228">
        <f t="shared" si="1"/>
        <v>0.61039809569553727</v>
      </c>
      <c r="L100" s="227"/>
      <c r="M100" s="227"/>
      <c r="N100" s="529"/>
    </row>
    <row r="101" spans="2:14" s="306" customFormat="1" ht="22.5" x14ac:dyDescent="0.25">
      <c r="B101" s="237"/>
      <c r="C101" s="236"/>
      <c r="D101" s="230">
        <v>292</v>
      </c>
      <c r="E101" s="231">
        <v>0</v>
      </c>
      <c r="F101" s="181" t="s">
        <v>83</v>
      </c>
      <c r="G101" s="488" t="s">
        <v>555</v>
      </c>
      <c r="H101" s="485">
        <v>5530656</v>
      </c>
      <c r="I101" s="488" t="s">
        <v>555</v>
      </c>
      <c r="J101" s="485">
        <v>5530656</v>
      </c>
      <c r="K101" s="494"/>
      <c r="L101" s="227"/>
      <c r="M101" s="227"/>
      <c r="N101" s="529"/>
    </row>
    <row r="102" spans="2:14" s="306" customFormat="1" ht="22.5" x14ac:dyDescent="0.25">
      <c r="B102" s="237"/>
      <c r="C102" s="236" t="s">
        <v>318</v>
      </c>
      <c r="D102" s="230"/>
      <c r="E102" s="231"/>
      <c r="F102" s="233" t="s">
        <v>361</v>
      </c>
      <c r="G102" s="232">
        <f>G103</f>
        <v>6502173</v>
      </c>
      <c r="H102" s="232">
        <f>H103</f>
        <v>3251088</v>
      </c>
      <c r="I102" s="232">
        <f>I103</f>
        <v>6502173</v>
      </c>
      <c r="J102" s="232">
        <f>J103</f>
        <v>3251088</v>
      </c>
      <c r="K102" s="228">
        <f t="shared" si="1"/>
        <v>0.50000023069210864</v>
      </c>
      <c r="L102" s="227"/>
      <c r="M102" s="227"/>
      <c r="N102" s="529"/>
    </row>
    <row r="103" spans="2:14" s="306" customFormat="1" ht="22.5" x14ac:dyDescent="0.25">
      <c r="B103" s="237"/>
      <c r="C103" s="236"/>
      <c r="D103" s="230">
        <v>292</v>
      </c>
      <c r="E103" s="231">
        <v>0</v>
      </c>
      <c r="F103" s="181" t="s">
        <v>83</v>
      </c>
      <c r="G103" s="232">
        <v>6502173</v>
      </c>
      <c r="H103" s="485">
        <v>3251088</v>
      </c>
      <c r="I103" s="232">
        <v>6502173</v>
      </c>
      <c r="J103" s="485">
        <v>3251088</v>
      </c>
      <c r="K103" s="228">
        <f t="shared" si="1"/>
        <v>0.50000023069210864</v>
      </c>
      <c r="L103" s="227"/>
      <c r="M103" s="227"/>
      <c r="N103" s="529"/>
    </row>
    <row r="104" spans="2:14" s="306" customFormat="1" x14ac:dyDescent="0.25">
      <c r="B104" s="237"/>
      <c r="C104" s="236" t="s">
        <v>319</v>
      </c>
      <c r="D104" s="230"/>
      <c r="E104" s="231"/>
      <c r="F104" s="233" t="s">
        <v>260</v>
      </c>
      <c r="G104" s="232">
        <f>G105+G106</f>
        <v>0</v>
      </c>
      <c r="H104" s="232">
        <f>H105+H106</f>
        <v>20506.79</v>
      </c>
      <c r="I104" s="232">
        <f>I105+I106</f>
        <v>0</v>
      </c>
      <c r="J104" s="232">
        <f>J105+J106</f>
        <v>20506.79</v>
      </c>
      <c r="K104" s="228"/>
      <c r="L104" s="227"/>
      <c r="M104" s="227"/>
      <c r="N104" s="529"/>
    </row>
    <row r="105" spans="2:14" s="306" customFormat="1" ht="16.5" customHeight="1" x14ac:dyDescent="0.25">
      <c r="B105" s="237"/>
      <c r="C105" s="236"/>
      <c r="D105" s="230" t="s">
        <v>381</v>
      </c>
      <c r="E105" s="231">
        <v>0</v>
      </c>
      <c r="F105" s="233" t="s">
        <v>596</v>
      </c>
      <c r="G105" s="232">
        <v>0</v>
      </c>
      <c r="H105" s="485">
        <v>10686.03</v>
      </c>
      <c r="I105" s="232">
        <v>0</v>
      </c>
      <c r="J105" s="485">
        <v>10686.03</v>
      </c>
      <c r="K105" s="228"/>
      <c r="L105" s="227"/>
      <c r="M105" s="227"/>
      <c r="N105" s="529"/>
    </row>
    <row r="106" spans="2:14" s="306" customFormat="1" x14ac:dyDescent="0.25">
      <c r="B106" s="237"/>
      <c r="C106" s="236"/>
      <c r="D106" s="230" t="s">
        <v>291</v>
      </c>
      <c r="E106" s="231">
        <v>0</v>
      </c>
      <c r="F106" s="181" t="s">
        <v>64</v>
      </c>
      <c r="G106" s="232">
        <v>0</v>
      </c>
      <c r="H106" s="485">
        <v>9820.76</v>
      </c>
      <c r="I106" s="232">
        <v>0</v>
      </c>
      <c r="J106" s="485">
        <v>9820.76</v>
      </c>
      <c r="K106" s="228"/>
      <c r="L106" s="227"/>
      <c r="M106" s="227"/>
      <c r="N106" s="529"/>
    </row>
    <row r="107" spans="2:14" s="306" customFormat="1" ht="22.5" x14ac:dyDescent="0.25">
      <c r="B107" s="237"/>
      <c r="C107" s="236" t="s">
        <v>320</v>
      </c>
      <c r="D107" s="230"/>
      <c r="E107" s="231"/>
      <c r="F107" s="233" t="s">
        <v>363</v>
      </c>
      <c r="G107" s="232">
        <f>G108</f>
        <v>155878</v>
      </c>
      <c r="H107" s="232">
        <f>H108</f>
        <v>77940</v>
      </c>
      <c r="I107" s="232">
        <f>I108</f>
        <v>155878</v>
      </c>
      <c r="J107" s="232">
        <f>J108</f>
        <v>77940</v>
      </c>
      <c r="K107" s="228">
        <f t="shared" si="1"/>
        <v>0.50000641527348311</v>
      </c>
      <c r="L107" s="227"/>
      <c r="M107" s="227"/>
      <c r="N107" s="529"/>
    </row>
    <row r="108" spans="2:14" s="306" customFormat="1" ht="22.5" x14ac:dyDescent="0.25">
      <c r="B108" s="237"/>
      <c r="C108" s="236"/>
      <c r="D108" s="230">
        <v>292</v>
      </c>
      <c r="E108" s="231">
        <v>0</v>
      </c>
      <c r="F108" s="181" t="s">
        <v>83</v>
      </c>
      <c r="G108" s="232">
        <v>155878</v>
      </c>
      <c r="H108" s="485">
        <v>77940</v>
      </c>
      <c r="I108" s="232">
        <v>155878</v>
      </c>
      <c r="J108" s="485">
        <v>77940</v>
      </c>
      <c r="K108" s="228">
        <f t="shared" si="1"/>
        <v>0.50000641527348311</v>
      </c>
      <c r="L108" s="227"/>
      <c r="M108" s="227"/>
      <c r="N108" s="529"/>
    </row>
    <row r="109" spans="2:14" x14ac:dyDescent="0.25">
      <c r="B109" s="190">
        <v>801</v>
      </c>
      <c r="C109" s="186"/>
      <c r="D109" s="187"/>
      <c r="E109" s="208"/>
      <c r="F109" s="197" t="s">
        <v>48</v>
      </c>
      <c r="G109" s="219">
        <f>G110+G121+G123+G126+G128+G130</f>
        <v>693003.9</v>
      </c>
      <c r="H109" s="219">
        <f>H110+H121+H123+H126+H128+H130</f>
        <v>516438.54999999993</v>
      </c>
      <c r="I109" s="219">
        <f>I110+I121+I123+I126+I128+I130</f>
        <v>693003.9</v>
      </c>
      <c r="J109" s="219">
        <f>J110+J121+J123+J126+J128+J130</f>
        <v>516394.89999999997</v>
      </c>
      <c r="K109" s="220">
        <f t="shared" si="1"/>
        <v>0.74515439234901848</v>
      </c>
      <c r="L109" s="219">
        <f>L110</f>
        <v>0</v>
      </c>
      <c r="M109" s="219">
        <f>M110</f>
        <v>43.65</v>
      </c>
      <c r="N109" s="189"/>
    </row>
    <row r="110" spans="2:14" s="306" customFormat="1" x14ac:dyDescent="0.25">
      <c r="B110" s="237"/>
      <c r="C110" s="236" t="s">
        <v>321</v>
      </c>
      <c r="D110" s="230"/>
      <c r="E110" s="231"/>
      <c r="F110" s="198" t="s">
        <v>114</v>
      </c>
      <c r="G110" s="232">
        <f>SUM(G111:G120)</f>
        <v>168175.42</v>
      </c>
      <c r="H110" s="232">
        <f>SUM(H111:H120)</f>
        <v>78012.579999999987</v>
      </c>
      <c r="I110" s="232">
        <f>SUM(I111:I120)</f>
        <v>168175.42</v>
      </c>
      <c r="J110" s="232">
        <f>SUM(J111:J120)</f>
        <v>77968.929999999993</v>
      </c>
      <c r="K110" s="228">
        <f t="shared" si="1"/>
        <v>0.46361668072539963</v>
      </c>
      <c r="L110" s="227">
        <f>L116</f>
        <v>0</v>
      </c>
      <c r="M110" s="227">
        <f>M116</f>
        <v>43.65</v>
      </c>
      <c r="N110" s="529"/>
    </row>
    <row r="111" spans="2:14" s="306" customFormat="1" ht="22.5" x14ac:dyDescent="0.25">
      <c r="B111" s="237"/>
      <c r="C111" s="236"/>
      <c r="D111" s="230" t="s">
        <v>292</v>
      </c>
      <c r="E111" s="231">
        <v>0</v>
      </c>
      <c r="F111" s="181" t="s">
        <v>70</v>
      </c>
      <c r="G111" s="232">
        <v>0</v>
      </c>
      <c r="H111" s="485">
        <v>282.60000000000002</v>
      </c>
      <c r="I111" s="232">
        <v>0</v>
      </c>
      <c r="J111" s="485">
        <v>282.60000000000002</v>
      </c>
      <c r="K111" s="228"/>
      <c r="L111" s="227"/>
      <c r="M111" s="227"/>
      <c r="N111" s="529"/>
    </row>
    <row r="112" spans="2:14" s="306" customFormat="1" ht="56.25" x14ac:dyDescent="0.25">
      <c r="B112" s="237"/>
      <c r="C112" s="236"/>
      <c r="D112" s="230" t="s">
        <v>386</v>
      </c>
      <c r="E112" s="231">
        <v>0</v>
      </c>
      <c r="F112" s="233" t="s">
        <v>275</v>
      </c>
      <c r="G112" s="232">
        <v>0</v>
      </c>
      <c r="H112" s="485">
        <v>52</v>
      </c>
      <c r="I112" s="232">
        <v>0</v>
      </c>
      <c r="J112" s="485">
        <v>52</v>
      </c>
      <c r="K112" s="228"/>
      <c r="L112" s="227"/>
      <c r="M112" s="227"/>
      <c r="N112" s="529"/>
    </row>
    <row r="113" spans="2:14" s="306" customFormat="1" ht="35.25" customHeight="1" x14ac:dyDescent="0.25">
      <c r="B113" s="237"/>
      <c r="C113" s="236"/>
      <c r="D113" s="230" t="s">
        <v>296</v>
      </c>
      <c r="E113" s="231">
        <v>0</v>
      </c>
      <c r="F113" s="181" t="s">
        <v>274</v>
      </c>
      <c r="G113" s="232">
        <v>0</v>
      </c>
      <c r="H113" s="485">
        <v>23.2</v>
      </c>
      <c r="I113" s="232">
        <v>0</v>
      </c>
      <c r="J113" s="485">
        <v>23.2</v>
      </c>
      <c r="K113" s="228"/>
      <c r="L113" s="227"/>
      <c r="M113" s="227"/>
      <c r="N113" s="529"/>
    </row>
    <row r="114" spans="2:14" s="306" customFormat="1" x14ac:dyDescent="0.25">
      <c r="B114" s="237"/>
      <c r="C114" s="236"/>
      <c r="D114" s="230" t="s">
        <v>368</v>
      </c>
      <c r="E114" s="231">
        <v>0</v>
      </c>
      <c r="F114" s="181" t="s">
        <v>66</v>
      </c>
      <c r="G114" s="232">
        <v>0</v>
      </c>
      <c r="H114" s="485">
        <v>18.399999999999999</v>
      </c>
      <c r="I114" s="232">
        <v>0</v>
      </c>
      <c r="J114" s="485">
        <v>18.399999999999999</v>
      </c>
      <c r="K114" s="228"/>
      <c r="L114" s="227"/>
      <c r="M114" s="227"/>
      <c r="N114" s="529"/>
    </row>
    <row r="115" spans="2:14" s="306" customFormat="1" x14ac:dyDescent="0.25">
      <c r="B115" s="237"/>
      <c r="C115" s="236"/>
      <c r="D115" s="230" t="s">
        <v>290</v>
      </c>
      <c r="E115" s="231">
        <v>0</v>
      </c>
      <c r="F115" s="181" t="s">
        <v>62</v>
      </c>
      <c r="G115" s="232">
        <v>0</v>
      </c>
      <c r="H115" s="485">
        <v>1901.5</v>
      </c>
      <c r="I115" s="232">
        <v>0</v>
      </c>
      <c r="J115" s="485">
        <v>1901.5</v>
      </c>
      <c r="K115" s="228"/>
      <c r="L115" s="227"/>
      <c r="M115" s="227"/>
      <c r="N115" s="529"/>
    </row>
    <row r="116" spans="2:14" s="306" customFormat="1" ht="22.5" x14ac:dyDescent="0.25">
      <c r="B116" s="237"/>
      <c r="C116" s="236"/>
      <c r="D116" s="230" t="s">
        <v>369</v>
      </c>
      <c r="E116" s="231">
        <v>0</v>
      </c>
      <c r="F116" s="181" t="s">
        <v>63</v>
      </c>
      <c r="G116" s="496">
        <v>0</v>
      </c>
      <c r="H116" s="495">
        <v>43.65</v>
      </c>
      <c r="I116" s="496"/>
      <c r="J116" s="495"/>
      <c r="K116" s="228"/>
      <c r="L116" s="496">
        <v>0</v>
      </c>
      <c r="M116" s="486">
        <v>43.65</v>
      </c>
      <c r="N116" s="529"/>
    </row>
    <row r="117" spans="2:14" s="306" customFormat="1" ht="22.5" x14ac:dyDescent="0.25">
      <c r="B117" s="237"/>
      <c r="C117" s="236"/>
      <c r="D117" s="230" t="s">
        <v>371</v>
      </c>
      <c r="E117" s="231">
        <v>0</v>
      </c>
      <c r="F117" s="181" t="s">
        <v>82</v>
      </c>
      <c r="G117" s="232">
        <v>0</v>
      </c>
      <c r="H117" s="485">
        <v>32.53</v>
      </c>
      <c r="I117" s="232">
        <v>0</v>
      </c>
      <c r="J117" s="485">
        <v>32.53</v>
      </c>
      <c r="K117" s="228"/>
      <c r="L117" s="227"/>
      <c r="M117" s="227"/>
      <c r="N117" s="529"/>
    </row>
    <row r="118" spans="2:14" s="306" customFormat="1" ht="22.5" x14ac:dyDescent="0.25">
      <c r="B118" s="237"/>
      <c r="C118" s="236"/>
      <c r="D118" s="230" t="s">
        <v>370</v>
      </c>
      <c r="E118" s="231">
        <v>0</v>
      </c>
      <c r="F118" s="233" t="s">
        <v>276</v>
      </c>
      <c r="G118" s="232">
        <v>0</v>
      </c>
      <c r="H118" s="485">
        <v>131.27000000000001</v>
      </c>
      <c r="I118" s="232">
        <v>0</v>
      </c>
      <c r="J118" s="485">
        <v>131.27000000000001</v>
      </c>
      <c r="K118" s="228"/>
      <c r="L118" s="227"/>
      <c r="M118" s="227"/>
      <c r="N118" s="529"/>
    </row>
    <row r="119" spans="2:14" s="306" customFormat="1" ht="105.75" customHeight="1" x14ac:dyDescent="0.25">
      <c r="B119" s="237"/>
      <c r="C119" s="236"/>
      <c r="D119" s="230" t="s">
        <v>582</v>
      </c>
      <c r="E119" s="231">
        <v>7</v>
      </c>
      <c r="F119" s="491" t="s">
        <v>556</v>
      </c>
      <c r="G119" s="232">
        <v>168175.42</v>
      </c>
      <c r="H119" s="485">
        <v>69999</v>
      </c>
      <c r="I119" s="232">
        <v>168175.42</v>
      </c>
      <c r="J119" s="485">
        <v>69999</v>
      </c>
      <c r="K119" s="228">
        <f>J119/I119</f>
        <v>0.41622610486122164</v>
      </c>
      <c r="L119" s="227"/>
      <c r="M119" s="227"/>
      <c r="N119" s="529"/>
    </row>
    <row r="120" spans="2:14" s="306" customFormat="1" ht="46.5" customHeight="1" x14ac:dyDescent="0.25">
      <c r="B120" s="237"/>
      <c r="C120" s="236"/>
      <c r="D120" s="230">
        <v>240</v>
      </c>
      <c r="E120" s="231">
        <v>0</v>
      </c>
      <c r="F120" s="233" t="s">
        <v>253</v>
      </c>
      <c r="G120" s="232">
        <v>0</v>
      </c>
      <c r="H120" s="485">
        <v>5528.43</v>
      </c>
      <c r="I120" s="232">
        <v>0</v>
      </c>
      <c r="J120" s="485">
        <v>5528.43</v>
      </c>
      <c r="K120" s="228"/>
      <c r="L120" s="227"/>
      <c r="M120" s="227"/>
      <c r="N120" s="529"/>
    </row>
    <row r="121" spans="2:14" s="306" customFormat="1" ht="22.5" x14ac:dyDescent="0.25">
      <c r="B121" s="237"/>
      <c r="C121" s="236" t="s">
        <v>322</v>
      </c>
      <c r="D121" s="230"/>
      <c r="E121" s="231"/>
      <c r="F121" s="198" t="s">
        <v>203</v>
      </c>
      <c r="G121" s="232" t="str">
        <f>G122</f>
        <v>47 341,00</v>
      </c>
      <c r="H121" s="232">
        <f>H122</f>
        <v>23672</v>
      </c>
      <c r="I121" s="232" t="str">
        <f>I122</f>
        <v>47 341,00</v>
      </c>
      <c r="J121" s="232">
        <f>J122</f>
        <v>23672</v>
      </c>
      <c r="K121" s="228">
        <f t="shared" si="1"/>
        <v>0.50003168500876616</v>
      </c>
      <c r="L121" s="227"/>
      <c r="M121" s="227"/>
      <c r="N121" s="529"/>
    </row>
    <row r="122" spans="2:14" s="306" customFormat="1" ht="45" x14ac:dyDescent="0.25">
      <c r="B122" s="237"/>
      <c r="C122" s="236"/>
      <c r="D122" s="230">
        <v>203</v>
      </c>
      <c r="E122" s="231">
        <v>0</v>
      </c>
      <c r="F122" s="181" t="s">
        <v>84</v>
      </c>
      <c r="G122" s="488" t="s">
        <v>557</v>
      </c>
      <c r="H122" s="485">
        <v>23672</v>
      </c>
      <c r="I122" s="488" t="s">
        <v>557</v>
      </c>
      <c r="J122" s="485">
        <v>23672</v>
      </c>
      <c r="K122" s="228">
        <f t="shared" si="1"/>
        <v>0.50003168500876616</v>
      </c>
      <c r="L122" s="227"/>
      <c r="M122" s="227"/>
      <c r="N122" s="529"/>
    </row>
    <row r="123" spans="2:14" s="306" customFormat="1" x14ac:dyDescent="0.25">
      <c r="B123" s="237"/>
      <c r="C123" s="236" t="s">
        <v>323</v>
      </c>
      <c r="D123" s="230"/>
      <c r="E123" s="231"/>
      <c r="F123" s="198" t="s">
        <v>115</v>
      </c>
      <c r="G123" s="232">
        <f>SUM(G124:G125)</f>
        <v>350037</v>
      </c>
      <c r="H123" s="232">
        <f>SUM(H124:H125)</f>
        <v>256854.49</v>
      </c>
      <c r="I123" s="232">
        <f>SUM(I124:I125)</f>
        <v>350037</v>
      </c>
      <c r="J123" s="232">
        <f>SUM(J124:J125)</f>
        <v>256854.49</v>
      </c>
      <c r="K123" s="228">
        <f t="shared" si="1"/>
        <v>0.7337923990892391</v>
      </c>
      <c r="L123" s="227"/>
      <c r="M123" s="227"/>
      <c r="N123" s="529"/>
    </row>
    <row r="124" spans="2:14" s="306" customFormat="1" x14ac:dyDescent="0.25">
      <c r="B124" s="237"/>
      <c r="C124" s="236"/>
      <c r="D124" s="230" t="s">
        <v>299</v>
      </c>
      <c r="E124" s="231">
        <v>0</v>
      </c>
      <c r="F124" s="198" t="s">
        <v>69</v>
      </c>
      <c r="G124" s="232">
        <v>0</v>
      </c>
      <c r="H124" s="485">
        <v>81835.490000000005</v>
      </c>
      <c r="I124" s="232">
        <v>0</v>
      </c>
      <c r="J124" s="485">
        <v>81835.490000000005</v>
      </c>
      <c r="K124" s="228"/>
      <c r="L124" s="227"/>
      <c r="M124" s="227"/>
      <c r="N124" s="529"/>
    </row>
    <row r="125" spans="2:14" s="306" customFormat="1" ht="45" x14ac:dyDescent="0.25">
      <c r="B125" s="237"/>
      <c r="C125" s="236"/>
      <c r="D125" s="230">
        <v>203</v>
      </c>
      <c r="E125" s="231">
        <v>0</v>
      </c>
      <c r="F125" s="181" t="s">
        <v>84</v>
      </c>
      <c r="G125" s="232">
        <v>350037</v>
      </c>
      <c r="H125" s="485">
        <v>175019</v>
      </c>
      <c r="I125" s="232">
        <v>350037</v>
      </c>
      <c r="J125" s="485">
        <v>175019</v>
      </c>
      <c r="K125" s="228">
        <f t="shared" si="1"/>
        <v>0.50000142842042417</v>
      </c>
      <c r="L125" s="227"/>
      <c r="M125" s="227"/>
      <c r="N125" s="529"/>
    </row>
    <row r="126" spans="2:14" s="306" customFormat="1" x14ac:dyDescent="0.25">
      <c r="B126" s="237"/>
      <c r="C126" s="236" t="s">
        <v>558</v>
      </c>
      <c r="D126" s="230"/>
      <c r="E126" s="231"/>
      <c r="F126" s="198" t="s">
        <v>116</v>
      </c>
      <c r="G126" s="232">
        <f>G127</f>
        <v>0</v>
      </c>
      <c r="H126" s="232">
        <f>H127</f>
        <v>32600</v>
      </c>
      <c r="I126" s="232">
        <f>I127</f>
        <v>0</v>
      </c>
      <c r="J126" s="232">
        <f>J127</f>
        <v>32600</v>
      </c>
      <c r="K126" s="228"/>
      <c r="L126" s="227"/>
      <c r="M126" s="227"/>
      <c r="N126" s="529"/>
    </row>
    <row r="127" spans="2:14" s="306" customFormat="1" ht="33.75" x14ac:dyDescent="0.25">
      <c r="B127" s="237"/>
      <c r="C127" s="236"/>
      <c r="D127" s="230" t="s">
        <v>387</v>
      </c>
      <c r="E127" s="231">
        <v>0</v>
      </c>
      <c r="F127" s="233" t="s">
        <v>597</v>
      </c>
      <c r="G127" s="232">
        <v>0</v>
      </c>
      <c r="H127" s="485">
        <v>32600</v>
      </c>
      <c r="I127" s="232">
        <v>0</v>
      </c>
      <c r="J127" s="485">
        <v>32600</v>
      </c>
      <c r="K127" s="228"/>
      <c r="L127" s="227"/>
      <c r="M127" s="227"/>
      <c r="N127" s="529"/>
    </row>
    <row r="128" spans="2:14" s="306" customFormat="1" ht="79.5" customHeight="1" x14ac:dyDescent="0.25">
      <c r="B128" s="237"/>
      <c r="C128" s="236" t="s">
        <v>324</v>
      </c>
      <c r="D128" s="230"/>
      <c r="E128" s="231"/>
      <c r="F128" s="198" t="s">
        <v>251</v>
      </c>
      <c r="G128" s="232" t="str">
        <f>G129</f>
        <v>4 304,00</v>
      </c>
      <c r="H128" s="232">
        <f>H129</f>
        <v>2153</v>
      </c>
      <c r="I128" s="232" t="str">
        <f>I129</f>
        <v>4 304,00</v>
      </c>
      <c r="J128" s="232">
        <f>J129</f>
        <v>2153</v>
      </c>
      <c r="K128" s="228">
        <f t="shared" si="1"/>
        <v>0.50023234200743494</v>
      </c>
      <c r="L128" s="227"/>
      <c r="M128" s="227"/>
      <c r="N128" s="529"/>
    </row>
    <row r="129" spans="2:14" s="306" customFormat="1" ht="45" x14ac:dyDescent="0.25">
      <c r="B129" s="237"/>
      <c r="C129" s="236"/>
      <c r="D129" s="230">
        <v>203</v>
      </c>
      <c r="E129" s="231">
        <v>0</v>
      </c>
      <c r="F129" s="181" t="s">
        <v>84</v>
      </c>
      <c r="G129" s="488" t="s">
        <v>559</v>
      </c>
      <c r="H129" s="485">
        <v>2153</v>
      </c>
      <c r="I129" s="488" t="s">
        <v>559</v>
      </c>
      <c r="J129" s="485">
        <v>2153</v>
      </c>
      <c r="K129" s="228">
        <f t="shared" si="1"/>
        <v>0.50023234200743494</v>
      </c>
      <c r="L129" s="227"/>
      <c r="M129" s="227"/>
      <c r="N129" s="529"/>
    </row>
    <row r="130" spans="2:14" s="306" customFormat="1" ht="56.25" x14ac:dyDescent="0.25">
      <c r="B130" s="237"/>
      <c r="C130" s="236" t="s">
        <v>560</v>
      </c>
      <c r="D130" s="230"/>
      <c r="E130" s="231"/>
      <c r="F130" s="491" t="s">
        <v>561</v>
      </c>
      <c r="G130" s="488" t="s">
        <v>583</v>
      </c>
      <c r="H130" s="485">
        <v>123146.48</v>
      </c>
      <c r="I130" s="485">
        <v>123146.48</v>
      </c>
      <c r="J130" s="485">
        <v>123146.48</v>
      </c>
      <c r="K130" s="228"/>
      <c r="L130" s="227"/>
      <c r="M130" s="227"/>
      <c r="N130" s="529"/>
    </row>
    <row r="131" spans="2:14" s="306" customFormat="1" ht="67.5" x14ac:dyDescent="0.25">
      <c r="B131" s="237"/>
      <c r="C131" s="236"/>
      <c r="D131" s="230">
        <v>201</v>
      </c>
      <c r="E131" s="231">
        <v>0</v>
      </c>
      <c r="F131" s="181" t="s">
        <v>60</v>
      </c>
      <c r="G131" s="485">
        <v>123146.48</v>
      </c>
      <c r="H131" s="485">
        <v>123146.48</v>
      </c>
      <c r="I131" s="485">
        <v>123146.48</v>
      </c>
      <c r="J131" s="485">
        <v>123146.48</v>
      </c>
      <c r="K131" s="228"/>
      <c r="L131" s="227"/>
      <c r="M131" s="227"/>
      <c r="N131" s="529"/>
    </row>
    <row r="132" spans="2:14" x14ac:dyDescent="0.25">
      <c r="B132" s="190">
        <v>852</v>
      </c>
      <c r="C132" s="186"/>
      <c r="D132" s="187"/>
      <c r="E132" s="208"/>
      <c r="F132" s="197" t="s">
        <v>50</v>
      </c>
      <c r="G132" s="219">
        <f>G133+G139+G141+G143+G145+G147+G150+G154</f>
        <v>3130746.31</v>
      </c>
      <c r="H132" s="219">
        <f>H133+H139+H141+H143+H145+H147+H150+H154</f>
        <v>1307866.79</v>
      </c>
      <c r="I132" s="219">
        <f>I133+I139+I141+I143+I145+I147+I150+I154</f>
        <v>2580746.31</v>
      </c>
      <c r="J132" s="219">
        <f>J133+J139+J141+J143+J145+J147+J150+J154</f>
        <v>1307866.79</v>
      </c>
      <c r="K132" s="220">
        <f t="shared" si="1"/>
        <v>0.5067785178776445</v>
      </c>
      <c r="L132" s="219" t="str">
        <f>L133</f>
        <v>550 000,00</v>
      </c>
      <c r="M132" s="219">
        <f>M133</f>
        <v>0</v>
      </c>
      <c r="N132" s="189">
        <f>M132/L132</f>
        <v>0</v>
      </c>
    </row>
    <row r="133" spans="2:14" s="306" customFormat="1" x14ac:dyDescent="0.25">
      <c r="B133" s="237"/>
      <c r="C133" s="236" t="s">
        <v>325</v>
      </c>
      <c r="D133" s="230"/>
      <c r="E133" s="231"/>
      <c r="F133" s="199" t="s">
        <v>239</v>
      </c>
      <c r="G133" s="232">
        <f>SUM(G134:G138)</f>
        <v>1311286</v>
      </c>
      <c r="H133" s="232">
        <f>SUM(H134:H138)</f>
        <v>406732.80000000005</v>
      </c>
      <c r="I133" s="232">
        <f>SUM(I134:I138)</f>
        <v>761286</v>
      </c>
      <c r="J133" s="232">
        <f>SUM(J134:J138)</f>
        <v>406732.80000000005</v>
      </c>
      <c r="K133" s="228">
        <f t="shared" si="1"/>
        <v>0.53427069458784227</v>
      </c>
      <c r="L133" s="227" t="str">
        <f>L138</f>
        <v>550 000,00</v>
      </c>
      <c r="M133" s="227">
        <f>M138</f>
        <v>0</v>
      </c>
      <c r="N133" s="529">
        <f>M133/L133</f>
        <v>0</v>
      </c>
    </row>
    <row r="134" spans="2:14" s="306" customFormat="1" x14ac:dyDescent="0.25">
      <c r="B134" s="237"/>
      <c r="C134" s="236"/>
      <c r="D134" s="230" t="s">
        <v>290</v>
      </c>
      <c r="E134" s="231">
        <v>0</v>
      </c>
      <c r="F134" s="181" t="s">
        <v>62</v>
      </c>
      <c r="G134" s="232"/>
      <c r="H134" s="485">
        <v>103.89</v>
      </c>
      <c r="I134" s="232"/>
      <c r="J134" s="485">
        <v>103.89</v>
      </c>
      <c r="K134" s="228"/>
      <c r="L134" s="227"/>
      <c r="M134" s="227"/>
      <c r="N134" s="529"/>
    </row>
    <row r="135" spans="2:14" s="306" customFormat="1" ht="22.5" x14ac:dyDescent="0.25">
      <c r="B135" s="237"/>
      <c r="C135" s="236"/>
      <c r="D135" s="230" t="s">
        <v>370</v>
      </c>
      <c r="E135" s="231">
        <v>0</v>
      </c>
      <c r="F135" s="233" t="s">
        <v>276</v>
      </c>
      <c r="G135" s="232"/>
      <c r="H135" s="485">
        <v>86.01</v>
      </c>
      <c r="I135" s="232"/>
      <c r="J135" s="485">
        <v>86.01</v>
      </c>
      <c r="K135" s="228"/>
      <c r="L135" s="227"/>
      <c r="M135" s="227"/>
      <c r="N135" s="529"/>
    </row>
    <row r="136" spans="2:14" s="306" customFormat="1" x14ac:dyDescent="0.25">
      <c r="B136" s="237"/>
      <c r="C136" s="236"/>
      <c r="D136" s="230" t="s">
        <v>299</v>
      </c>
      <c r="E136" s="231">
        <v>0</v>
      </c>
      <c r="F136" s="181" t="s">
        <v>69</v>
      </c>
      <c r="G136" s="232"/>
      <c r="H136" s="485">
        <v>38</v>
      </c>
      <c r="I136" s="232"/>
      <c r="J136" s="485">
        <v>38</v>
      </c>
      <c r="K136" s="228"/>
      <c r="L136" s="227"/>
      <c r="M136" s="227"/>
      <c r="N136" s="529"/>
    </row>
    <row r="137" spans="2:14" s="306" customFormat="1" ht="67.5" x14ac:dyDescent="0.25">
      <c r="B137" s="237"/>
      <c r="C137" s="236"/>
      <c r="D137" s="230">
        <v>201</v>
      </c>
      <c r="E137" s="231">
        <v>0</v>
      </c>
      <c r="F137" s="181" t="s">
        <v>60</v>
      </c>
      <c r="G137" s="488">
        <v>761286</v>
      </c>
      <c r="H137" s="485">
        <v>406504.9</v>
      </c>
      <c r="I137" s="488">
        <v>761286</v>
      </c>
      <c r="J137" s="485">
        <v>406504.9</v>
      </c>
      <c r="K137" s="228">
        <f t="shared" si="1"/>
        <v>0.5339713327185841</v>
      </c>
      <c r="L137" s="227"/>
      <c r="M137" s="227"/>
      <c r="N137" s="529"/>
    </row>
    <row r="138" spans="2:14" s="306" customFormat="1" ht="78.75" x14ac:dyDescent="0.25">
      <c r="B138" s="237"/>
      <c r="C138" s="236"/>
      <c r="D138" s="230" t="s">
        <v>584</v>
      </c>
      <c r="E138" s="231">
        <v>0</v>
      </c>
      <c r="F138" s="491" t="s">
        <v>562</v>
      </c>
      <c r="G138" s="490">
        <v>550000</v>
      </c>
      <c r="H138" s="489" t="s">
        <v>367</v>
      </c>
      <c r="I138" s="490"/>
      <c r="J138" s="489"/>
      <c r="K138" s="228"/>
      <c r="L138" s="490" t="s">
        <v>563</v>
      </c>
      <c r="M138" s="489">
        <v>0</v>
      </c>
      <c r="N138" s="529">
        <f>M138/L138</f>
        <v>0</v>
      </c>
    </row>
    <row r="139" spans="2:14" s="306" customFormat="1" ht="78.75" customHeight="1" x14ac:dyDescent="0.25">
      <c r="B139" s="237"/>
      <c r="C139" s="236" t="s">
        <v>326</v>
      </c>
      <c r="D139" s="230"/>
      <c r="E139" s="231"/>
      <c r="F139" s="198" t="s">
        <v>209</v>
      </c>
      <c r="G139" s="232" t="str">
        <f>G140</f>
        <v>51 077,00</v>
      </c>
      <c r="H139" s="232">
        <f>H140</f>
        <v>23746</v>
      </c>
      <c r="I139" s="232" t="str">
        <f>I140</f>
        <v>51 077,00</v>
      </c>
      <c r="J139" s="232">
        <f>J140</f>
        <v>23746</v>
      </c>
      <c r="K139" s="228">
        <f t="shared" si="1"/>
        <v>0.46490592634649647</v>
      </c>
      <c r="L139" s="227"/>
      <c r="M139" s="227"/>
      <c r="N139" s="529"/>
    </row>
    <row r="140" spans="2:14" s="306" customFormat="1" ht="45" x14ac:dyDescent="0.25">
      <c r="B140" s="237"/>
      <c r="C140" s="236"/>
      <c r="D140" s="230">
        <v>203</v>
      </c>
      <c r="E140" s="231">
        <v>0</v>
      </c>
      <c r="F140" s="181" t="s">
        <v>84</v>
      </c>
      <c r="G140" s="488" t="s">
        <v>564</v>
      </c>
      <c r="H140" s="485">
        <v>23746</v>
      </c>
      <c r="I140" s="488" t="s">
        <v>564</v>
      </c>
      <c r="J140" s="485">
        <v>23746</v>
      </c>
      <c r="K140" s="228">
        <f t="shared" si="1"/>
        <v>0.46490592634649647</v>
      </c>
      <c r="L140" s="227"/>
      <c r="M140" s="227"/>
      <c r="N140" s="529"/>
    </row>
    <row r="141" spans="2:14" s="306" customFormat="1" ht="33.75" x14ac:dyDescent="0.25">
      <c r="B141" s="237"/>
      <c r="C141" s="236" t="s">
        <v>327</v>
      </c>
      <c r="D141" s="230"/>
      <c r="E141" s="231"/>
      <c r="F141" s="198" t="s">
        <v>208</v>
      </c>
      <c r="G141" s="232" t="str">
        <f>G142</f>
        <v>719 000,00</v>
      </c>
      <c r="H141" s="232">
        <f>H142</f>
        <v>269816</v>
      </c>
      <c r="I141" s="232" t="str">
        <f>I142</f>
        <v>719 000,00</v>
      </c>
      <c r="J141" s="232">
        <f>J142</f>
        <v>269816</v>
      </c>
      <c r="K141" s="228">
        <f t="shared" si="1"/>
        <v>0.37526564673157164</v>
      </c>
      <c r="L141" s="227"/>
      <c r="M141" s="227"/>
      <c r="N141" s="529"/>
    </row>
    <row r="142" spans="2:14" s="306" customFormat="1" ht="45" x14ac:dyDescent="0.25">
      <c r="B142" s="237"/>
      <c r="C142" s="236"/>
      <c r="D142" s="230">
        <v>203</v>
      </c>
      <c r="E142" s="231">
        <v>0</v>
      </c>
      <c r="F142" s="181" t="s">
        <v>84</v>
      </c>
      <c r="G142" s="488" t="s">
        <v>565</v>
      </c>
      <c r="H142" s="485">
        <v>269816</v>
      </c>
      <c r="I142" s="488" t="s">
        <v>565</v>
      </c>
      <c r="J142" s="485">
        <v>269816</v>
      </c>
      <c r="K142" s="228"/>
      <c r="L142" s="227"/>
      <c r="M142" s="227"/>
      <c r="N142" s="529"/>
    </row>
    <row r="143" spans="2:14" s="306" customFormat="1" x14ac:dyDescent="0.25">
      <c r="B143" s="237"/>
      <c r="C143" s="236" t="s">
        <v>328</v>
      </c>
      <c r="D143" s="230"/>
      <c r="E143" s="231"/>
      <c r="F143" s="198" t="s">
        <v>120</v>
      </c>
      <c r="G143" s="232" t="str">
        <f>G144</f>
        <v>4 594,31</v>
      </c>
      <c r="H143" s="232">
        <f>H144</f>
        <v>4594.3100000000004</v>
      </c>
      <c r="I143" s="232" t="str">
        <f>I144</f>
        <v>4 594,31</v>
      </c>
      <c r="J143" s="232">
        <f>J144</f>
        <v>4594.3100000000004</v>
      </c>
      <c r="K143" s="228">
        <f t="shared" si="1"/>
        <v>1</v>
      </c>
      <c r="L143" s="227"/>
      <c r="M143" s="227"/>
      <c r="N143" s="529"/>
    </row>
    <row r="144" spans="2:14" s="306" customFormat="1" ht="67.5" x14ac:dyDescent="0.25">
      <c r="B144" s="237"/>
      <c r="C144" s="236"/>
      <c r="D144" s="230">
        <v>201</v>
      </c>
      <c r="E144" s="231">
        <v>0</v>
      </c>
      <c r="F144" s="181" t="s">
        <v>60</v>
      </c>
      <c r="G144" s="488" t="s">
        <v>566</v>
      </c>
      <c r="H144" s="485">
        <v>4594.3100000000004</v>
      </c>
      <c r="I144" s="488" t="s">
        <v>566</v>
      </c>
      <c r="J144" s="485">
        <v>4594.3100000000004</v>
      </c>
      <c r="K144" s="228"/>
      <c r="L144" s="227"/>
      <c r="M144" s="227"/>
      <c r="N144" s="529"/>
    </row>
    <row r="145" spans="2:14" s="306" customFormat="1" x14ac:dyDescent="0.25">
      <c r="B145" s="237"/>
      <c r="C145" s="236" t="s">
        <v>329</v>
      </c>
      <c r="D145" s="230"/>
      <c r="E145" s="231"/>
      <c r="F145" s="198" t="s">
        <v>121</v>
      </c>
      <c r="G145" s="232" t="str">
        <f>G146</f>
        <v>499 000,00</v>
      </c>
      <c r="H145" s="232">
        <f>H146</f>
        <v>269587</v>
      </c>
      <c r="I145" s="232" t="str">
        <f>I146</f>
        <v>499 000,00</v>
      </c>
      <c r="J145" s="232">
        <f>J146</f>
        <v>269587</v>
      </c>
      <c r="K145" s="228">
        <f t="shared" si="1"/>
        <v>0.54025450901803607</v>
      </c>
      <c r="L145" s="227"/>
      <c r="M145" s="227"/>
      <c r="N145" s="529"/>
    </row>
    <row r="146" spans="2:14" s="306" customFormat="1" ht="45" x14ac:dyDescent="0.25">
      <c r="B146" s="237"/>
      <c r="C146" s="236"/>
      <c r="D146" s="230">
        <v>203</v>
      </c>
      <c r="E146" s="231">
        <v>0</v>
      </c>
      <c r="F146" s="181" t="s">
        <v>84</v>
      </c>
      <c r="G146" s="488" t="s">
        <v>567</v>
      </c>
      <c r="H146" s="485">
        <v>269587</v>
      </c>
      <c r="I146" s="488" t="s">
        <v>567</v>
      </c>
      <c r="J146" s="485">
        <v>269587</v>
      </c>
      <c r="K146" s="228">
        <f t="shared" si="1"/>
        <v>0.54025450901803607</v>
      </c>
      <c r="L146" s="227"/>
      <c r="M146" s="227"/>
      <c r="N146" s="529"/>
    </row>
    <row r="147" spans="2:14" s="306" customFormat="1" x14ac:dyDescent="0.25">
      <c r="B147" s="237"/>
      <c r="C147" s="236" t="s">
        <v>330</v>
      </c>
      <c r="D147" s="230"/>
      <c r="E147" s="231"/>
      <c r="F147" s="198" t="s">
        <v>122</v>
      </c>
      <c r="G147" s="232">
        <f>SUM(G148:G149)</f>
        <v>255000</v>
      </c>
      <c r="H147" s="232">
        <f>SUM(H148:H149)</f>
        <v>127576</v>
      </c>
      <c r="I147" s="232">
        <f>SUM(I148:I149)</f>
        <v>255000</v>
      </c>
      <c r="J147" s="232">
        <f>SUM(J148:J149)</f>
        <v>127576</v>
      </c>
      <c r="K147" s="228">
        <f t="shared" si="1"/>
        <v>0.50029803921568627</v>
      </c>
      <c r="L147" s="227"/>
      <c r="M147" s="227"/>
      <c r="N147" s="529"/>
    </row>
    <row r="148" spans="2:14" s="306" customFormat="1" ht="32.25" customHeight="1" x14ac:dyDescent="0.25">
      <c r="B148" s="237"/>
      <c r="C148" s="236"/>
      <c r="D148" s="230" t="s">
        <v>296</v>
      </c>
      <c r="E148" s="231">
        <v>0</v>
      </c>
      <c r="F148" s="181" t="s">
        <v>274</v>
      </c>
      <c r="G148" s="488" t="s">
        <v>367</v>
      </c>
      <c r="H148" s="485">
        <v>76</v>
      </c>
      <c r="I148" s="488" t="s">
        <v>367</v>
      </c>
      <c r="J148" s="485">
        <v>76</v>
      </c>
      <c r="K148" s="228"/>
      <c r="L148" s="227"/>
      <c r="M148" s="227"/>
      <c r="N148" s="529"/>
    </row>
    <row r="149" spans="2:14" s="306" customFormat="1" ht="45" x14ac:dyDescent="0.25">
      <c r="B149" s="237"/>
      <c r="C149" s="236"/>
      <c r="D149" s="230">
        <v>203</v>
      </c>
      <c r="E149" s="231">
        <v>0</v>
      </c>
      <c r="F149" s="181" t="s">
        <v>84</v>
      </c>
      <c r="G149" s="488">
        <v>255000</v>
      </c>
      <c r="H149" s="485">
        <v>127500</v>
      </c>
      <c r="I149" s="488">
        <v>255000</v>
      </c>
      <c r="J149" s="485">
        <v>127500</v>
      </c>
      <c r="K149" s="228">
        <f t="shared" ref="K149:K199" si="2">J149/I149</f>
        <v>0.5</v>
      </c>
      <c r="L149" s="227"/>
      <c r="M149" s="227"/>
      <c r="N149" s="529"/>
    </row>
    <row r="150" spans="2:14" s="306" customFormat="1" ht="25.5" customHeight="1" x14ac:dyDescent="0.25">
      <c r="B150" s="237"/>
      <c r="C150" s="236" t="s">
        <v>331</v>
      </c>
      <c r="D150" s="230"/>
      <c r="E150" s="231"/>
      <c r="F150" s="198" t="s">
        <v>207</v>
      </c>
      <c r="G150" s="232">
        <f>SUM(G151:G153)</f>
        <v>170789</v>
      </c>
      <c r="H150" s="232">
        <f>SUM(H151:H153)</f>
        <v>130814.68</v>
      </c>
      <c r="I150" s="232">
        <f>SUM(I151:I153)</f>
        <v>170789</v>
      </c>
      <c r="J150" s="232">
        <f>SUM(J151:J153)</f>
        <v>130814.68</v>
      </c>
      <c r="K150" s="228">
        <f t="shared" si="2"/>
        <v>0.76594323990420921</v>
      </c>
      <c r="L150" s="227"/>
      <c r="M150" s="227"/>
      <c r="N150" s="529"/>
    </row>
    <row r="151" spans="2:14" s="306" customFormat="1" x14ac:dyDescent="0.25">
      <c r="B151" s="237"/>
      <c r="C151" s="236"/>
      <c r="D151" s="230" t="s">
        <v>290</v>
      </c>
      <c r="E151" s="231">
        <v>0</v>
      </c>
      <c r="F151" s="181" t="s">
        <v>62</v>
      </c>
      <c r="G151" s="488" t="s">
        <v>367</v>
      </c>
      <c r="H151" s="485">
        <v>6266.68</v>
      </c>
      <c r="I151" s="488" t="s">
        <v>367</v>
      </c>
      <c r="J151" s="485">
        <v>6266.68</v>
      </c>
      <c r="K151" s="228"/>
      <c r="L151" s="227"/>
      <c r="M151" s="227"/>
      <c r="N151" s="529"/>
    </row>
    <row r="152" spans="2:14" s="306" customFormat="1" ht="67.5" x14ac:dyDescent="0.25">
      <c r="B152" s="237"/>
      <c r="C152" s="236"/>
      <c r="D152" s="230">
        <v>201</v>
      </c>
      <c r="E152" s="231">
        <v>0</v>
      </c>
      <c r="F152" s="181" t="s">
        <v>60</v>
      </c>
      <c r="G152" s="488">
        <v>79941</v>
      </c>
      <c r="H152" s="485">
        <v>33700</v>
      </c>
      <c r="I152" s="488">
        <v>79941</v>
      </c>
      <c r="J152" s="485">
        <v>33700</v>
      </c>
      <c r="K152" s="228">
        <f t="shared" si="2"/>
        <v>0.42156090116460893</v>
      </c>
      <c r="L152" s="227"/>
      <c r="M152" s="227"/>
      <c r="N152" s="529"/>
    </row>
    <row r="153" spans="2:14" s="306" customFormat="1" ht="45" x14ac:dyDescent="0.25">
      <c r="B153" s="237"/>
      <c r="C153" s="236"/>
      <c r="D153" s="230">
        <v>203</v>
      </c>
      <c r="E153" s="231">
        <v>0</v>
      </c>
      <c r="F153" s="181" t="s">
        <v>84</v>
      </c>
      <c r="G153" s="488">
        <v>90848</v>
      </c>
      <c r="H153" s="485">
        <v>90848</v>
      </c>
      <c r="I153" s="488">
        <v>90848</v>
      </c>
      <c r="J153" s="485">
        <v>90848</v>
      </c>
      <c r="K153" s="228">
        <f t="shared" si="2"/>
        <v>1</v>
      </c>
      <c r="L153" s="227"/>
      <c r="M153" s="227"/>
      <c r="N153" s="529"/>
    </row>
    <row r="154" spans="2:14" s="306" customFormat="1" x14ac:dyDescent="0.25">
      <c r="B154" s="237"/>
      <c r="C154" s="236" t="s">
        <v>332</v>
      </c>
      <c r="D154" s="230"/>
      <c r="E154" s="231"/>
      <c r="F154" s="198" t="s">
        <v>268</v>
      </c>
      <c r="G154" s="232">
        <f>G155</f>
        <v>120000</v>
      </c>
      <c r="H154" s="232">
        <f>H155</f>
        <v>75000</v>
      </c>
      <c r="I154" s="232" t="str">
        <f>I155</f>
        <v>120 000,00</v>
      </c>
      <c r="J154" s="232">
        <f>J155</f>
        <v>75000</v>
      </c>
      <c r="K154" s="228">
        <f t="shared" si="2"/>
        <v>0.625</v>
      </c>
      <c r="L154" s="227"/>
      <c r="M154" s="227"/>
      <c r="N154" s="529"/>
    </row>
    <row r="155" spans="2:14" s="306" customFormat="1" ht="45" x14ac:dyDescent="0.25">
      <c r="B155" s="237"/>
      <c r="C155" s="236"/>
      <c r="D155" s="230">
        <v>203</v>
      </c>
      <c r="E155" s="231">
        <v>0</v>
      </c>
      <c r="F155" s="181" t="s">
        <v>84</v>
      </c>
      <c r="G155" s="488">
        <v>120000</v>
      </c>
      <c r="H155" s="485">
        <v>75000</v>
      </c>
      <c r="I155" s="488" t="s">
        <v>568</v>
      </c>
      <c r="J155" s="485">
        <v>75000</v>
      </c>
      <c r="K155" s="228">
        <f t="shared" si="2"/>
        <v>0.625</v>
      </c>
      <c r="L155" s="227"/>
      <c r="M155" s="227"/>
      <c r="N155" s="529"/>
    </row>
    <row r="156" spans="2:14" ht="22.5" x14ac:dyDescent="0.25">
      <c r="B156" s="190">
        <v>853</v>
      </c>
      <c r="C156" s="186"/>
      <c r="D156" s="187"/>
      <c r="E156" s="208"/>
      <c r="F156" s="197" t="s">
        <v>51</v>
      </c>
      <c r="G156" s="219" t="str">
        <f>G157</f>
        <v>0</v>
      </c>
      <c r="H156" s="219">
        <f t="shared" ref="H156:J157" si="3">H157</f>
        <v>46668.91</v>
      </c>
      <c r="I156" s="219" t="str">
        <f t="shared" si="3"/>
        <v>0</v>
      </c>
      <c r="J156" s="219">
        <f t="shared" si="3"/>
        <v>46668.91</v>
      </c>
      <c r="K156" s="220"/>
      <c r="L156" s="219"/>
      <c r="M156" s="219"/>
      <c r="N156" s="189"/>
    </row>
    <row r="157" spans="2:14" s="306" customFormat="1" x14ac:dyDescent="0.25">
      <c r="B157" s="237"/>
      <c r="C157" s="236" t="s">
        <v>333</v>
      </c>
      <c r="D157" s="230"/>
      <c r="E157" s="231"/>
      <c r="F157" s="198" t="s">
        <v>106</v>
      </c>
      <c r="G157" s="232" t="str">
        <f>G158</f>
        <v>0</v>
      </c>
      <c r="H157" s="232">
        <f t="shared" si="3"/>
        <v>46668.91</v>
      </c>
      <c r="I157" s="232" t="str">
        <f t="shared" si="3"/>
        <v>0</v>
      </c>
      <c r="J157" s="232">
        <f t="shared" si="3"/>
        <v>46668.91</v>
      </c>
      <c r="K157" s="228"/>
      <c r="L157" s="227"/>
      <c r="M157" s="227"/>
      <c r="N157" s="529"/>
    </row>
    <row r="158" spans="2:14" s="306" customFormat="1" ht="102" customHeight="1" x14ac:dyDescent="0.25">
      <c r="B158" s="237"/>
      <c r="C158" s="236"/>
      <c r="D158" s="230">
        <v>205</v>
      </c>
      <c r="E158" s="231">
        <v>7</v>
      </c>
      <c r="F158" s="233" t="s">
        <v>352</v>
      </c>
      <c r="G158" s="488" t="s">
        <v>367</v>
      </c>
      <c r="H158" s="485">
        <v>46668.91</v>
      </c>
      <c r="I158" s="488" t="s">
        <v>367</v>
      </c>
      <c r="J158" s="485">
        <v>46668.91</v>
      </c>
      <c r="K158" s="228"/>
      <c r="L158" s="227"/>
      <c r="M158" s="227"/>
      <c r="N158" s="529"/>
    </row>
    <row r="159" spans="2:14" ht="22.5" x14ac:dyDescent="0.25">
      <c r="B159" s="190">
        <v>854</v>
      </c>
      <c r="C159" s="186"/>
      <c r="D159" s="187"/>
      <c r="E159" s="208"/>
      <c r="F159" s="197" t="s">
        <v>52</v>
      </c>
      <c r="G159" s="219" t="str">
        <f>G160</f>
        <v>60 800,00</v>
      </c>
      <c r="H159" s="219">
        <f t="shared" ref="H159:J160" si="4">H160</f>
        <v>60800</v>
      </c>
      <c r="I159" s="219" t="str">
        <f t="shared" si="4"/>
        <v>60 800,00</v>
      </c>
      <c r="J159" s="219">
        <f t="shared" si="4"/>
        <v>60800</v>
      </c>
      <c r="K159" s="220">
        <f t="shared" si="2"/>
        <v>1</v>
      </c>
      <c r="L159" s="219"/>
      <c r="M159" s="219"/>
      <c r="N159" s="189"/>
    </row>
    <row r="160" spans="2:14" s="306" customFormat="1" x14ac:dyDescent="0.25">
      <c r="B160" s="237"/>
      <c r="C160" s="236" t="s">
        <v>334</v>
      </c>
      <c r="D160" s="230"/>
      <c r="E160" s="231"/>
      <c r="F160" s="198" t="s">
        <v>124</v>
      </c>
      <c r="G160" s="232" t="str">
        <f>G161</f>
        <v>60 800,00</v>
      </c>
      <c r="H160" s="232">
        <f t="shared" si="4"/>
        <v>60800</v>
      </c>
      <c r="I160" s="232" t="str">
        <f t="shared" si="4"/>
        <v>60 800,00</v>
      </c>
      <c r="J160" s="232">
        <f t="shared" si="4"/>
        <v>60800</v>
      </c>
      <c r="K160" s="228">
        <f t="shared" si="2"/>
        <v>1</v>
      </c>
      <c r="L160" s="227"/>
      <c r="M160" s="227"/>
      <c r="N160" s="529"/>
    </row>
    <row r="161" spans="2:14" s="306" customFormat="1" ht="45" x14ac:dyDescent="0.25">
      <c r="B161" s="237"/>
      <c r="C161" s="236"/>
      <c r="D161" s="230">
        <v>203</v>
      </c>
      <c r="E161" s="231">
        <v>0</v>
      </c>
      <c r="F161" s="181" t="s">
        <v>84</v>
      </c>
      <c r="G161" s="488" t="s">
        <v>569</v>
      </c>
      <c r="H161" s="485">
        <v>60800</v>
      </c>
      <c r="I161" s="488" t="s">
        <v>569</v>
      </c>
      <c r="J161" s="485">
        <v>60800</v>
      </c>
      <c r="K161" s="228">
        <f t="shared" si="2"/>
        <v>1</v>
      </c>
      <c r="L161" s="227"/>
      <c r="M161" s="227"/>
      <c r="N161" s="529"/>
    </row>
    <row r="162" spans="2:14" x14ac:dyDescent="0.25">
      <c r="B162" s="190">
        <v>855</v>
      </c>
      <c r="C162" s="186"/>
      <c r="D162" s="187"/>
      <c r="E162" s="208"/>
      <c r="F162" s="197" t="s">
        <v>263</v>
      </c>
      <c r="G162" s="219">
        <f>G163+G165+G169+G172+G174</f>
        <v>20172590</v>
      </c>
      <c r="H162" s="219">
        <f>H163+H165+H169+H172+H174</f>
        <v>8959577.4300000016</v>
      </c>
      <c r="I162" s="219">
        <f>I163+I165+I169+I172+I174</f>
        <v>20172590</v>
      </c>
      <c r="J162" s="219">
        <f>J163+J165+J169+J172+J174</f>
        <v>8959577.4300000016</v>
      </c>
      <c r="K162" s="220">
        <f t="shared" si="2"/>
        <v>0.44414611262113596</v>
      </c>
      <c r="L162" s="188"/>
      <c r="M162" s="188"/>
      <c r="N162" s="189"/>
    </row>
    <row r="163" spans="2:14" s="306" customFormat="1" x14ac:dyDescent="0.25">
      <c r="B163" s="237"/>
      <c r="C163" s="236" t="s">
        <v>335</v>
      </c>
      <c r="D163" s="230"/>
      <c r="E163" s="231"/>
      <c r="F163" s="198" t="s">
        <v>269</v>
      </c>
      <c r="G163" s="232" t="str">
        <f>G164</f>
        <v>15 050 000,00</v>
      </c>
      <c r="H163" s="232">
        <f>H164</f>
        <v>6600000</v>
      </c>
      <c r="I163" s="232" t="str">
        <f>I164</f>
        <v>15 050 000,00</v>
      </c>
      <c r="J163" s="232">
        <f>J164</f>
        <v>6600000</v>
      </c>
      <c r="K163" s="228">
        <f t="shared" si="2"/>
        <v>0.43853820598006643</v>
      </c>
      <c r="L163" s="229"/>
      <c r="M163" s="229"/>
      <c r="N163" s="529"/>
    </row>
    <row r="164" spans="2:14" s="306" customFormat="1" ht="112.5" x14ac:dyDescent="0.25">
      <c r="B164" s="237"/>
      <c r="C164" s="236"/>
      <c r="D164" s="230">
        <v>206</v>
      </c>
      <c r="E164" s="231">
        <v>0</v>
      </c>
      <c r="F164" s="233" t="s">
        <v>351</v>
      </c>
      <c r="G164" s="488" t="s">
        <v>570</v>
      </c>
      <c r="H164" s="485">
        <v>6600000</v>
      </c>
      <c r="I164" s="488" t="s">
        <v>570</v>
      </c>
      <c r="J164" s="485">
        <v>6600000</v>
      </c>
      <c r="K164" s="228">
        <f t="shared" si="2"/>
        <v>0.43853820598006643</v>
      </c>
      <c r="L164" s="229"/>
      <c r="M164" s="229"/>
      <c r="N164" s="529"/>
    </row>
    <row r="165" spans="2:14" s="306" customFormat="1" ht="67.5" x14ac:dyDescent="0.25">
      <c r="B165" s="237"/>
      <c r="C165" s="236" t="s">
        <v>336</v>
      </c>
      <c r="D165" s="230"/>
      <c r="E165" s="231"/>
      <c r="F165" s="198" t="s">
        <v>210</v>
      </c>
      <c r="G165" s="232">
        <f>G166+G167+G168</f>
        <v>4600000</v>
      </c>
      <c r="H165" s="232">
        <f>H166+H167+H168</f>
        <v>2312986.0500000003</v>
      </c>
      <c r="I165" s="232">
        <f>I166+I167+I168</f>
        <v>4600000</v>
      </c>
      <c r="J165" s="232">
        <f>J166+J167+J168</f>
        <v>2312986.0500000003</v>
      </c>
      <c r="K165" s="228">
        <f t="shared" si="2"/>
        <v>0.50282305434782615</v>
      </c>
      <c r="L165" s="229"/>
      <c r="M165" s="229"/>
      <c r="N165" s="529"/>
    </row>
    <row r="166" spans="2:14" s="306" customFormat="1" x14ac:dyDescent="0.25">
      <c r="B166" s="237"/>
      <c r="C166" s="236"/>
      <c r="D166" s="230" t="s">
        <v>299</v>
      </c>
      <c r="E166" s="231">
        <v>0</v>
      </c>
      <c r="F166" s="181" t="s">
        <v>69</v>
      </c>
      <c r="G166" s="488" t="s">
        <v>367</v>
      </c>
      <c r="H166" s="485">
        <v>2957.06</v>
      </c>
      <c r="I166" s="488" t="s">
        <v>367</v>
      </c>
      <c r="J166" s="485">
        <v>2957.06</v>
      </c>
      <c r="K166" s="228"/>
      <c r="L166" s="229"/>
      <c r="M166" s="229"/>
      <c r="N166" s="529"/>
    </row>
    <row r="167" spans="2:14" s="306" customFormat="1" ht="67.5" x14ac:dyDescent="0.25">
      <c r="B167" s="237"/>
      <c r="C167" s="236"/>
      <c r="D167" s="230">
        <v>201</v>
      </c>
      <c r="E167" s="231">
        <v>0</v>
      </c>
      <c r="F167" s="181" t="s">
        <v>60</v>
      </c>
      <c r="G167" s="488" t="s">
        <v>571</v>
      </c>
      <c r="H167" s="485">
        <v>2300000</v>
      </c>
      <c r="I167" s="488" t="s">
        <v>571</v>
      </c>
      <c r="J167" s="485">
        <v>2300000</v>
      </c>
      <c r="K167" s="228">
        <f t="shared" si="2"/>
        <v>0.5</v>
      </c>
      <c r="L167" s="229"/>
      <c r="M167" s="229"/>
      <c r="N167" s="529"/>
    </row>
    <row r="168" spans="2:14" s="306" customFormat="1" ht="67.5" x14ac:dyDescent="0.25">
      <c r="B168" s="237"/>
      <c r="C168" s="236"/>
      <c r="D168" s="230">
        <v>236</v>
      </c>
      <c r="E168" s="231">
        <v>0</v>
      </c>
      <c r="F168" s="233" t="s">
        <v>350</v>
      </c>
      <c r="G168" s="488" t="s">
        <v>367</v>
      </c>
      <c r="H168" s="485">
        <v>10028.99</v>
      </c>
      <c r="I168" s="488" t="s">
        <v>367</v>
      </c>
      <c r="J168" s="485">
        <v>10028.99</v>
      </c>
      <c r="K168" s="228"/>
      <c r="L168" s="229"/>
      <c r="M168" s="229"/>
      <c r="N168" s="529"/>
    </row>
    <row r="169" spans="2:14" s="306" customFormat="1" x14ac:dyDescent="0.25">
      <c r="B169" s="237"/>
      <c r="C169" s="236" t="s">
        <v>337</v>
      </c>
      <c r="D169" s="230"/>
      <c r="E169" s="231"/>
      <c r="F169" s="198" t="s">
        <v>271</v>
      </c>
      <c r="G169" s="232">
        <f>G170+G171</f>
        <v>590</v>
      </c>
      <c r="H169" s="232">
        <f>H170+H171</f>
        <v>591.38</v>
      </c>
      <c r="I169" s="232">
        <f>I170+I171</f>
        <v>590</v>
      </c>
      <c r="J169" s="232">
        <f>J170+J171</f>
        <v>591.38</v>
      </c>
      <c r="K169" s="228">
        <f t="shared" si="2"/>
        <v>1.0023389830508473</v>
      </c>
      <c r="L169" s="229"/>
      <c r="M169" s="229"/>
      <c r="N169" s="529"/>
    </row>
    <row r="170" spans="2:14" s="306" customFormat="1" x14ac:dyDescent="0.25">
      <c r="B170" s="237"/>
      <c r="C170" s="236"/>
      <c r="D170" s="230" t="s">
        <v>368</v>
      </c>
      <c r="E170" s="231">
        <v>0</v>
      </c>
      <c r="F170" s="181" t="s">
        <v>66</v>
      </c>
      <c r="G170" s="488" t="s">
        <v>367</v>
      </c>
      <c r="H170" s="485">
        <v>1.38</v>
      </c>
      <c r="I170" s="488" t="s">
        <v>367</v>
      </c>
      <c r="J170" s="485">
        <v>1.38</v>
      </c>
      <c r="K170" s="228"/>
      <c r="L170" s="229"/>
      <c r="M170" s="229"/>
      <c r="N170" s="529"/>
    </row>
    <row r="171" spans="2:14" s="306" customFormat="1" ht="67.5" x14ac:dyDescent="0.25">
      <c r="B171" s="237"/>
      <c r="C171" s="236"/>
      <c r="D171" s="230">
        <v>201</v>
      </c>
      <c r="E171" s="231">
        <v>0</v>
      </c>
      <c r="F171" s="181" t="s">
        <v>60</v>
      </c>
      <c r="G171" s="488" t="s">
        <v>572</v>
      </c>
      <c r="H171" s="485">
        <v>590</v>
      </c>
      <c r="I171" s="488" t="s">
        <v>572</v>
      </c>
      <c r="J171" s="485">
        <v>590</v>
      </c>
      <c r="K171" s="228">
        <f t="shared" si="2"/>
        <v>1</v>
      </c>
      <c r="L171" s="229"/>
      <c r="M171" s="229"/>
      <c r="N171" s="529"/>
    </row>
    <row r="172" spans="2:14" s="306" customFormat="1" x14ac:dyDescent="0.25">
      <c r="B172" s="237"/>
      <c r="C172" s="236" t="s">
        <v>338</v>
      </c>
      <c r="D172" s="230"/>
      <c r="E172" s="231"/>
      <c r="F172" s="198" t="s">
        <v>241</v>
      </c>
      <c r="G172" s="232" t="str">
        <f>G173</f>
        <v>450 000,00</v>
      </c>
      <c r="H172" s="232">
        <f>H173</f>
        <v>0</v>
      </c>
      <c r="I172" s="232" t="str">
        <f>I173</f>
        <v>450 000,00</v>
      </c>
      <c r="J172" s="232">
        <f>J173</f>
        <v>0</v>
      </c>
      <c r="K172" s="228">
        <f t="shared" si="2"/>
        <v>0</v>
      </c>
      <c r="L172" s="229"/>
      <c r="M172" s="229"/>
      <c r="N172" s="529"/>
    </row>
    <row r="173" spans="2:14" s="306" customFormat="1" ht="67.5" x14ac:dyDescent="0.25">
      <c r="B173" s="237"/>
      <c r="C173" s="236"/>
      <c r="D173" s="230">
        <v>201</v>
      </c>
      <c r="E173" s="231">
        <v>0</v>
      </c>
      <c r="F173" s="181" t="s">
        <v>60</v>
      </c>
      <c r="G173" s="488" t="s">
        <v>573</v>
      </c>
      <c r="H173" s="485">
        <v>0</v>
      </c>
      <c r="I173" s="488" t="s">
        <v>573</v>
      </c>
      <c r="J173" s="485">
        <v>0</v>
      </c>
      <c r="K173" s="228">
        <f t="shared" si="2"/>
        <v>0</v>
      </c>
      <c r="L173" s="229"/>
      <c r="M173" s="229"/>
      <c r="N173" s="529"/>
    </row>
    <row r="174" spans="2:14" s="306" customFormat="1" ht="112.5" x14ac:dyDescent="0.25">
      <c r="B174" s="237"/>
      <c r="C174" s="236" t="s">
        <v>339</v>
      </c>
      <c r="D174" s="230"/>
      <c r="E174" s="231"/>
      <c r="F174" s="233" t="s">
        <v>364</v>
      </c>
      <c r="G174" s="232" t="str">
        <f>G175</f>
        <v>72 000,00</v>
      </c>
      <c r="H174" s="232">
        <f>H175</f>
        <v>46000</v>
      </c>
      <c r="I174" s="232" t="str">
        <f>I175</f>
        <v>72 000,00</v>
      </c>
      <c r="J174" s="232">
        <f>J175</f>
        <v>46000</v>
      </c>
      <c r="K174" s="228">
        <f t="shared" si="2"/>
        <v>0.63888888888888884</v>
      </c>
      <c r="L174" s="229"/>
      <c r="M174" s="229"/>
      <c r="N174" s="529"/>
    </row>
    <row r="175" spans="2:14" s="306" customFormat="1" ht="67.5" x14ac:dyDescent="0.25">
      <c r="B175" s="237"/>
      <c r="C175" s="236"/>
      <c r="D175" s="230">
        <v>201</v>
      </c>
      <c r="E175" s="231">
        <v>0</v>
      </c>
      <c r="F175" s="181" t="s">
        <v>60</v>
      </c>
      <c r="G175" s="488" t="s">
        <v>574</v>
      </c>
      <c r="H175" s="485">
        <v>46000</v>
      </c>
      <c r="I175" s="488" t="s">
        <v>574</v>
      </c>
      <c r="J175" s="485">
        <v>46000</v>
      </c>
      <c r="K175" s="228">
        <f t="shared" si="2"/>
        <v>0.63888888888888884</v>
      </c>
      <c r="L175" s="229"/>
      <c r="M175" s="229"/>
      <c r="N175" s="529"/>
    </row>
    <row r="176" spans="2:14" ht="22.5" x14ac:dyDescent="0.25">
      <c r="B176" s="190">
        <v>900</v>
      </c>
      <c r="C176" s="186"/>
      <c r="D176" s="187"/>
      <c r="E176" s="208"/>
      <c r="F176" s="197" t="s">
        <v>53</v>
      </c>
      <c r="G176" s="219">
        <f>G177+G182+G186+G188+G191</f>
        <v>3030363</v>
      </c>
      <c r="H176" s="219">
        <f>H177+H182+H186+H188+H191</f>
        <v>1882353.74</v>
      </c>
      <c r="I176" s="219">
        <f>I177+I182+I186+I188+I191</f>
        <v>2486718</v>
      </c>
      <c r="J176" s="219">
        <f>J177+J182+J186+J188+J191</f>
        <v>1354479.74</v>
      </c>
      <c r="K176" s="220">
        <f t="shared" si="2"/>
        <v>0.54468570219864099</v>
      </c>
      <c r="L176" s="219">
        <f>L177+L182+L186+L188+L191</f>
        <v>543645</v>
      </c>
      <c r="M176" s="219">
        <f>M177+M182+M186+M188+M191</f>
        <v>527874</v>
      </c>
      <c r="N176" s="189">
        <f>M176/L176</f>
        <v>0.97099026018817425</v>
      </c>
    </row>
    <row r="177" spans="2:14" s="306" customFormat="1" ht="22.5" x14ac:dyDescent="0.25">
      <c r="B177" s="237"/>
      <c r="C177" s="236" t="s">
        <v>340</v>
      </c>
      <c r="D177" s="230"/>
      <c r="E177" s="231"/>
      <c r="F177" s="198" t="s">
        <v>205</v>
      </c>
      <c r="G177" s="232">
        <f>SUM(G178:G181)</f>
        <v>543645</v>
      </c>
      <c r="H177" s="232">
        <f t="shared" ref="H177:M177" si="5">SUM(H178:H181)</f>
        <v>574424.77</v>
      </c>
      <c r="I177" s="232">
        <f t="shared" si="5"/>
        <v>0</v>
      </c>
      <c r="J177" s="232">
        <f t="shared" si="5"/>
        <v>46550.77</v>
      </c>
      <c r="K177" s="232">
        <f t="shared" si="5"/>
        <v>0</v>
      </c>
      <c r="L177" s="232">
        <f t="shared" si="5"/>
        <v>543645</v>
      </c>
      <c r="M177" s="232">
        <f t="shared" si="5"/>
        <v>527874</v>
      </c>
      <c r="N177" s="529">
        <f>M177/L177</f>
        <v>0.97099026018817425</v>
      </c>
    </row>
    <row r="178" spans="2:14" s="306" customFormat="1" ht="33.75" x14ac:dyDescent="0.25">
      <c r="B178" s="237"/>
      <c r="C178" s="236"/>
      <c r="D178" s="230" t="s">
        <v>292</v>
      </c>
      <c r="E178" s="231">
        <v>0</v>
      </c>
      <c r="F178" s="198" t="s">
        <v>598</v>
      </c>
      <c r="G178" s="488" t="s">
        <v>367</v>
      </c>
      <c r="H178" s="485">
        <v>5625</v>
      </c>
      <c r="I178" s="488" t="s">
        <v>367</v>
      </c>
      <c r="J178" s="485">
        <v>5625</v>
      </c>
      <c r="K178" s="228"/>
      <c r="L178" s="227"/>
      <c r="M178" s="227"/>
      <c r="N178" s="529"/>
    </row>
    <row r="179" spans="2:14" s="306" customFormat="1" x14ac:dyDescent="0.25">
      <c r="B179" s="237"/>
      <c r="C179" s="236"/>
      <c r="D179" s="230" t="s">
        <v>290</v>
      </c>
      <c r="E179" s="231">
        <v>0</v>
      </c>
      <c r="F179" s="181" t="s">
        <v>62</v>
      </c>
      <c r="G179" s="488" t="s">
        <v>367</v>
      </c>
      <c r="H179" s="485">
        <v>40902.519999999997</v>
      </c>
      <c r="I179" s="488" t="s">
        <v>367</v>
      </c>
      <c r="J179" s="485">
        <v>40902.519999999997</v>
      </c>
      <c r="K179" s="228"/>
      <c r="L179" s="227"/>
      <c r="M179" s="227"/>
      <c r="N179" s="529"/>
    </row>
    <row r="180" spans="2:14" s="306" customFormat="1" x14ac:dyDescent="0.25">
      <c r="B180" s="237"/>
      <c r="C180" s="236"/>
      <c r="D180" s="230" t="s">
        <v>291</v>
      </c>
      <c r="E180" s="231">
        <v>0</v>
      </c>
      <c r="F180" s="181" t="s">
        <v>64</v>
      </c>
      <c r="G180" s="488" t="s">
        <v>367</v>
      </c>
      <c r="H180" s="485">
        <v>23.25</v>
      </c>
      <c r="I180" s="488" t="s">
        <v>367</v>
      </c>
      <c r="J180" s="485">
        <v>23.25</v>
      </c>
      <c r="K180" s="228"/>
      <c r="L180" s="227"/>
      <c r="M180" s="227"/>
      <c r="N180" s="529"/>
    </row>
    <row r="181" spans="2:14" s="306" customFormat="1" ht="95.25" customHeight="1" x14ac:dyDescent="0.25">
      <c r="B181" s="237"/>
      <c r="C181" s="236"/>
      <c r="D181" s="230">
        <v>620</v>
      </c>
      <c r="E181" s="231">
        <v>7</v>
      </c>
      <c r="F181" s="199" t="s">
        <v>349</v>
      </c>
      <c r="G181" s="488">
        <v>543645</v>
      </c>
      <c r="H181" s="486">
        <v>527874</v>
      </c>
      <c r="I181" s="488"/>
      <c r="J181" s="486"/>
      <c r="K181" s="228"/>
      <c r="L181" s="488">
        <v>543645</v>
      </c>
      <c r="M181" s="486">
        <v>527874</v>
      </c>
      <c r="N181" s="529">
        <f>M181/L181</f>
        <v>0.97099026018817425</v>
      </c>
    </row>
    <row r="182" spans="2:14" s="306" customFormat="1" x14ac:dyDescent="0.25">
      <c r="B182" s="237"/>
      <c r="C182" s="236" t="s">
        <v>341</v>
      </c>
      <c r="D182" s="230"/>
      <c r="E182" s="231"/>
      <c r="F182" s="198" t="s">
        <v>125</v>
      </c>
      <c r="G182" s="232">
        <f>G183+G184+G185</f>
        <v>2486718</v>
      </c>
      <c r="H182" s="232">
        <f>H183+H184+H185</f>
        <v>1296001.0499999998</v>
      </c>
      <c r="I182" s="232">
        <f>I183+I184+I185</f>
        <v>2486718</v>
      </c>
      <c r="J182" s="232">
        <f>J183+J184+J185</f>
        <v>1296001.0499999998</v>
      </c>
      <c r="K182" s="228">
        <f t="shared" si="2"/>
        <v>0.52116928819431874</v>
      </c>
      <c r="L182" s="227"/>
      <c r="M182" s="227"/>
      <c r="N182" s="529"/>
    </row>
    <row r="183" spans="2:14" s="306" customFormat="1" ht="48" customHeight="1" x14ac:dyDescent="0.25">
      <c r="B183" s="237"/>
      <c r="C183" s="236"/>
      <c r="D183" s="230" t="s">
        <v>383</v>
      </c>
      <c r="E183" s="231">
        <v>0</v>
      </c>
      <c r="F183" s="233" t="s">
        <v>243</v>
      </c>
      <c r="G183" s="488" t="s">
        <v>575</v>
      </c>
      <c r="H183" s="485">
        <v>1290721.17</v>
      </c>
      <c r="I183" s="488" t="s">
        <v>575</v>
      </c>
      <c r="J183" s="485">
        <v>1290721.17</v>
      </c>
      <c r="K183" s="228">
        <f t="shared" si="2"/>
        <v>0.51904605588570962</v>
      </c>
      <c r="L183" s="227"/>
      <c r="M183" s="227"/>
      <c r="N183" s="529"/>
    </row>
    <row r="184" spans="2:14" s="306" customFormat="1" ht="39.75" customHeight="1" x14ac:dyDescent="0.25">
      <c r="B184" s="237"/>
      <c r="C184" s="236"/>
      <c r="D184" s="230" t="s">
        <v>296</v>
      </c>
      <c r="E184" s="231">
        <v>0</v>
      </c>
      <c r="F184" s="181" t="s">
        <v>274</v>
      </c>
      <c r="G184" s="488" t="s">
        <v>367</v>
      </c>
      <c r="H184" s="485">
        <v>4053.5</v>
      </c>
      <c r="I184" s="488" t="s">
        <v>367</v>
      </c>
      <c r="J184" s="485">
        <v>4053.5</v>
      </c>
      <c r="K184" s="228"/>
      <c r="L184" s="229"/>
      <c r="M184" s="229"/>
      <c r="N184" s="529"/>
    </row>
    <row r="185" spans="2:14" s="306" customFormat="1" ht="22.5" x14ac:dyDescent="0.25">
      <c r="B185" s="237"/>
      <c r="C185" s="236"/>
      <c r="D185" s="230" t="s">
        <v>371</v>
      </c>
      <c r="E185" s="231">
        <v>0</v>
      </c>
      <c r="F185" s="181" t="s">
        <v>82</v>
      </c>
      <c r="G185" s="488" t="s">
        <v>367</v>
      </c>
      <c r="H185" s="485">
        <v>1226.3800000000001</v>
      </c>
      <c r="I185" s="488" t="s">
        <v>367</v>
      </c>
      <c r="J185" s="485">
        <v>1226.3800000000001</v>
      </c>
      <c r="K185" s="228"/>
      <c r="L185" s="229"/>
      <c r="M185" s="229"/>
      <c r="N185" s="529"/>
    </row>
    <row r="186" spans="2:14" s="306" customFormat="1" x14ac:dyDescent="0.25">
      <c r="B186" s="237"/>
      <c r="C186" s="236" t="s">
        <v>576</v>
      </c>
      <c r="D186" s="230"/>
      <c r="E186" s="231"/>
      <c r="F186" s="198" t="s">
        <v>127</v>
      </c>
      <c r="G186" s="232" t="str">
        <f>G187</f>
        <v>0</v>
      </c>
      <c r="H186" s="232">
        <f>H187</f>
        <v>2061.36</v>
      </c>
      <c r="I186" s="232" t="str">
        <f>I187</f>
        <v>0</v>
      </c>
      <c r="J186" s="232">
        <f>J187</f>
        <v>2061.36</v>
      </c>
      <c r="K186" s="228"/>
      <c r="L186" s="229"/>
      <c r="M186" s="229"/>
      <c r="N186" s="529"/>
    </row>
    <row r="187" spans="2:14" s="306" customFormat="1" x14ac:dyDescent="0.25">
      <c r="B187" s="237"/>
      <c r="C187" s="236"/>
      <c r="D187" s="230" t="s">
        <v>299</v>
      </c>
      <c r="E187" s="231">
        <v>0</v>
      </c>
      <c r="F187" s="181" t="s">
        <v>69</v>
      </c>
      <c r="G187" s="488" t="s">
        <v>367</v>
      </c>
      <c r="H187" s="485">
        <v>2061.36</v>
      </c>
      <c r="I187" s="488" t="s">
        <v>367</v>
      </c>
      <c r="J187" s="485">
        <v>2061.36</v>
      </c>
      <c r="K187" s="228"/>
      <c r="L187" s="229"/>
      <c r="M187" s="229"/>
      <c r="N187" s="529"/>
    </row>
    <row r="188" spans="2:14" s="306" customFormat="1" ht="45" x14ac:dyDescent="0.25">
      <c r="B188" s="237"/>
      <c r="C188" s="236" t="s">
        <v>342</v>
      </c>
      <c r="D188" s="230"/>
      <c r="E188" s="231"/>
      <c r="F188" s="233" t="s">
        <v>365</v>
      </c>
      <c r="G188" s="232">
        <f>G189+G190</f>
        <v>0</v>
      </c>
      <c r="H188" s="232">
        <f>H189+H190</f>
        <v>9834.58</v>
      </c>
      <c r="I188" s="232">
        <f>I189+I190</f>
        <v>0</v>
      </c>
      <c r="J188" s="232">
        <f>J189+J190</f>
        <v>9834.58</v>
      </c>
      <c r="K188" s="228"/>
      <c r="L188" s="229"/>
      <c r="M188" s="229"/>
      <c r="N188" s="529"/>
    </row>
    <row r="189" spans="2:14" s="306" customFormat="1" x14ac:dyDescent="0.25">
      <c r="B189" s="237"/>
      <c r="C189" s="236"/>
      <c r="D189" s="230" t="s">
        <v>368</v>
      </c>
      <c r="E189" s="231">
        <v>0</v>
      </c>
      <c r="F189" s="181" t="s">
        <v>66</v>
      </c>
      <c r="G189" s="488" t="s">
        <v>367</v>
      </c>
      <c r="H189" s="485">
        <v>9820.4699999999993</v>
      </c>
      <c r="I189" s="488" t="s">
        <v>367</v>
      </c>
      <c r="J189" s="485">
        <v>9820.4699999999993</v>
      </c>
      <c r="K189" s="228"/>
      <c r="L189" s="229"/>
      <c r="M189" s="229"/>
      <c r="N189" s="529"/>
    </row>
    <row r="190" spans="2:14" s="306" customFormat="1" x14ac:dyDescent="0.25">
      <c r="B190" s="237"/>
      <c r="C190" s="236"/>
      <c r="D190" s="230" t="s">
        <v>291</v>
      </c>
      <c r="E190" s="231">
        <v>0</v>
      </c>
      <c r="F190" s="181" t="s">
        <v>64</v>
      </c>
      <c r="G190" s="488" t="s">
        <v>367</v>
      </c>
      <c r="H190" s="485">
        <v>14.11</v>
      </c>
      <c r="I190" s="488" t="s">
        <v>367</v>
      </c>
      <c r="J190" s="485">
        <v>14.11</v>
      </c>
      <c r="K190" s="228"/>
      <c r="L190" s="229"/>
      <c r="M190" s="229"/>
      <c r="N190" s="529"/>
    </row>
    <row r="191" spans="2:14" s="306" customFormat="1" ht="33.75" x14ac:dyDescent="0.25">
      <c r="B191" s="237"/>
      <c r="C191" s="236" t="s">
        <v>343</v>
      </c>
      <c r="D191" s="230"/>
      <c r="E191" s="231"/>
      <c r="F191" s="233" t="s">
        <v>366</v>
      </c>
      <c r="G191" s="232" t="str">
        <f>G192</f>
        <v>0</v>
      </c>
      <c r="H191" s="232">
        <f>H192</f>
        <v>31.98</v>
      </c>
      <c r="I191" s="232" t="str">
        <f>I192</f>
        <v>0</v>
      </c>
      <c r="J191" s="232">
        <f>J192</f>
        <v>31.98</v>
      </c>
      <c r="K191" s="228"/>
      <c r="L191" s="229"/>
      <c r="M191" s="229"/>
      <c r="N191" s="529"/>
    </row>
    <row r="192" spans="2:14" s="306" customFormat="1" x14ac:dyDescent="0.25">
      <c r="B192" s="237"/>
      <c r="C192" s="236"/>
      <c r="D192" s="230" t="s">
        <v>388</v>
      </c>
      <c r="E192" s="231">
        <v>0</v>
      </c>
      <c r="F192" s="199" t="s">
        <v>254</v>
      </c>
      <c r="G192" s="488" t="s">
        <v>367</v>
      </c>
      <c r="H192" s="485">
        <v>31.98</v>
      </c>
      <c r="I192" s="488" t="s">
        <v>367</v>
      </c>
      <c r="J192" s="485">
        <v>31.98</v>
      </c>
      <c r="K192" s="228"/>
      <c r="L192" s="229"/>
      <c r="M192" s="229"/>
      <c r="N192" s="529"/>
    </row>
    <row r="193" spans="2:14" ht="22.5" x14ac:dyDescent="0.25">
      <c r="B193" s="190">
        <v>921</v>
      </c>
      <c r="C193" s="186"/>
      <c r="D193" s="187"/>
      <c r="E193" s="208"/>
      <c r="F193" s="197" t="s">
        <v>54</v>
      </c>
      <c r="G193" s="219">
        <f>G194+G198</f>
        <v>26000</v>
      </c>
      <c r="H193" s="219">
        <f>H194+H198</f>
        <v>53382.919999999991</v>
      </c>
      <c r="I193" s="219">
        <f>I194+I198</f>
        <v>26000</v>
      </c>
      <c r="J193" s="219">
        <f>J194+J198</f>
        <v>53382.919999999991</v>
      </c>
      <c r="K193" s="220">
        <f t="shared" si="2"/>
        <v>2.0531892307692305</v>
      </c>
      <c r="L193" s="219"/>
      <c r="M193" s="219"/>
      <c r="N193" s="189"/>
    </row>
    <row r="194" spans="2:14" s="306" customFormat="1" ht="22.5" x14ac:dyDescent="0.25">
      <c r="B194" s="237"/>
      <c r="C194" s="236" t="s">
        <v>344</v>
      </c>
      <c r="D194" s="230"/>
      <c r="E194" s="231"/>
      <c r="F194" s="198" t="s">
        <v>128</v>
      </c>
      <c r="G194" s="232">
        <f>G195+G196+G197</f>
        <v>16000</v>
      </c>
      <c r="H194" s="232">
        <f>H195+H196+H197</f>
        <v>48382.919999999991</v>
      </c>
      <c r="I194" s="232">
        <f>I195+I196+I197</f>
        <v>16000</v>
      </c>
      <c r="J194" s="232">
        <f>J195+J196+J197</f>
        <v>48382.919999999991</v>
      </c>
      <c r="K194" s="228">
        <f t="shared" si="2"/>
        <v>3.0239324999999995</v>
      </c>
      <c r="L194" s="229"/>
      <c r="M194" s="229"/>
      <c r="N194" s="529"/>
    </row>
    <row r="195" spans="2:14" s="306" customFormat="1" x14ac:dyDescent="0.25">
      <c r="B195" s="237"/>
      <c r="C195" s="236"/>
      <c r="D195" s="230" t="s">
        <v>290</v>
      </c>
      <c r="E195" s="231">
        <v>0</v>
      </c>
      <c r="F195" s="181" t="s">
        <v>62</v>
      </c>
      <c r="G195" s="488" t="s">
        <v>577</v>
      </c>
      <c r="H195" s="485">
        <v>47459.34</v>
      </c>
      <c r="I195" s="488" t="s">
        <v>577</v>
      </c>
      <c r="J195" s="485">
        <v>47459.34</v>
      </c>
      <c r="K195" s="228">
        <f t="shared" si="2"/>
        <v>2.9662087499999998</v>
      </c>
      <c r="L195" s="229"/>
      <c r="M195" s="229"/>
      <c r="N195" s="529"/>
    </row>
    <row r="196" spans="2:14" s="306" customFormat="1" x14ac:dyDescent="0.25">
      <c r="B196" s="237"/>
      <c r="C196" s="236"/>
      <c r="D196" s="230" t="s">
        <v>291</v>
      </c>
      <c r="E196" s="231">
        <v>0</v>
      </c>
      <c r="F196" s="181" t="s">
        <v>64</v>
      </c>
      <c r="G196" s="488" t="s">
        <v>367</v>
      </c>
      <c r="H196" s="485">
        <v>0.02</v>
      </c>
      <c r="I196" s="488" t="s">
        <v>367</v>
      </c>
      <c r="J196" s="485">
        <v>0.02</v>
      </c>
      <c r="K196" s="228"/>
      <c r="L196" s="229"/>
      <c r="M196" s="229"/>
      <c r="N196" s="529"/>
    </row>
    <row r="197" spans="2:14" s="306" customFormat="1" x14ac:dyDescent="0.25">
      <c r="B197" s="237"/>
      <c r="C197" s="236"/>
      <c r="D197" s="230" t="s">
        <v>299</v>
      </c>
      <c r="E197" s="231">
        <v>0</v>
      </c>
      <c r="F197" s="181" t="s">
        <v>69</v>
      </c>
      <c r="G197" s="488" t="s">
        <v>367</v>
      </c>
      <c r="H197" s="485">
        <v>923.56</v>
      </c>
      <c r="I197" s="488" t="s">
        <v>367</v>
      </c>
      <c r="J197" s="485">
        <v>923.56</v>
      </c>
      <c r="K197" s="228"/>
      <c r="L197" s="229"/>
      <c r="M197" s="229"/>
      <c r="N197" s="529"/>
    </row>
    <row r="198" spans="2:14" s="306" customFormat="1" x14ac:dyDescent="0.25">
      <c r="B198" s="237"/>
      <c r="C198" s="236" t="s">
        <v>345</v>
      </c>
      <c r="D198" s="230"/>
      <c r="E198" s="231"/>
      <c r="F198" s="198" t="s">
        <v>129</v>
      </c>
      <c r="G198" s="232" t="str">
        <f>G199</f>
        <v>10 000,00</v>
      </c>
      <c r="H198" s="232">
        <f>H199</f>
        <v>5000</v>
      </c>
      <c r="I198" s="232" t="str">
        <f>I199</f>
        <v>10 000,00</v>
      </c>
      <c r="J198" s="232">
        <f>J199</f>
        <v>5000</v>
      </c>
      <c r="K198" s="228">
        <f t="shared" si="2"/>
        <v>0.5</v>
      </c>
      <c r="L198" s="229"/>
      <c r="M198" s="229"/>
      <c r="N198" s="529"/>
    </row>
    <row r="199" spans="2:14" s="306" customFormat="1" ht="67.5" x14ac:dyDescent="0.25">
      <c r="B199" s="237"/>
      <c r="C199" s="236"/>
      <c r="D199" s="230">
        <v>232</v>
      </c>
      <c r="E199" s="231">
        <v>0</v>
      </c>
      <c r="F199" s="181" t="s">
        <v>65</v>
      </c>
      <c r="G199" s="492" t="s">
        <v>578</v>
      </c>
      <c r="H199" s="485">
        <v>5000</v>
      </c>
      <c r="I199" s="492" t="s">
        <v>578</v>
      </c>
      <c r="J199" s="485">
        <v>5000</v>
      </c>
      <c r="K199" s="228">
        <f t="shared" si="2"/>
        <v>0.5</v>
      </c>
      <c r="L199" s="229"/>
      <c r="M199" s="229"/>
      <c r="N199" s="529"/>
    </row>
    <row r="200" spans="2:14" x14ac:dyDescent="0.25">
      <c r="B200" s="190">
        <v>926</v>
      </c>
      <c r="C200" s="186"/>
      <c r="D200" s="187"/>
      <c r="E200" s="208"/>
      <c r="F200" s="197" t="s">
        <v>236</v>
      </c>
      <c r="G200" s="219">
        <f>G201</f>
        <v>94600</v>
      </c>
      <c r="H200" s="219">
        <f t="shared" ref="H200:M200" si="6">H201</f>
        <v>827.24</v>
      </c>
      <c r="I200" s="219">
        <f t="shared" si="6"/>
        <v>0</v>
      </c>
      <c r="J200" s="219">
        <f t="shared" si="6"/>
        <v>827.24</v>
      </c>
      <c r="K200" s="219">
        <f t="shared" si="6"/>
        <v>0</v>
      </c>
      <c r="L200" s="219">
        <f t="shared" si="6"/>
        <v>94600</v>
      </c>
      <c r="M200" s="219">
        <f t="shared" si="6"/>
        <v>0</v>
      </c>
      <c r="N200" s="189">
        <f>M200/L200</f>
        <v>0</v>
      </c>
    </row>
    <row r="201" spans="2:14" s="306" customFormat="1" ht="22.5" x14ac:dyDescent="0.25">
      <c r="B201" s="237"/>
      <c r="C201" s="236" t="s">
        <v>346</v>
      </c>
      <c r="D201" s="230"/>
      <c r="E201" s="231"/>
      <c r="F201" s="198" t="s">
        <v>237</v>
      </c>
      <c r="G201" s="232">
        <f>G202+ G203+G204</f>
        <v>94600</v>
      </c>
      <c r="H201" s="232">
        <f t="shared" ref="H201:M201" si="7">H202+ H203+H204</f>
        <v>827.24</v>
      </c>
      <c r="I201" s="232">
        <f t="shared" si="7"/>
        <v>0</v>
      </c>
      <c r="J201" s="232">
        <f t="shared" si="7"/>
        <v>827.24</v>
      </c>
      <c r="K201" s="232">
        <f t="shared" si="7"/>
        <v>0</v>
      </c>
      <c r="L201" s="232">
        <f t="shared" si="7"/>
        <v>94600</v>
      </c>
      <c r="M201" s="232">
        <f t="shared" si="7"/>
        <v>0</v>
      </c>
      <c r="N201" s="529">
        <f>M201/L201</f>
        <v>0</v>
      </c>
    </row>
    <row r="202" spans="2:14" s="306" customFormat="1" ht="45" x14ac:dyDescent="0.25">
      <c r="B202" s="237"/>
      <c r="C202" s="236"/>
      <c r="D202" s="230" t="s">
        <v>296</v>
      </c>
      <c r="E202" s="231">
        <v>0</v>
      </c>
      <c r="F202" s="181" t="s">
        <v>274</v>
      </c>
      <c r="G202" s="492" t="s">
        <v>367</v>
      </c>
      <c r="H202" s="485">
        <v>34.799999999999997</v>
      </c>
      <c r="I202" s="492" t="s">
        <v>367</v>
      </c>
      <c r="J202" s="485">
        <v>34.799999999999997</v>
      </c>
      <c r="K202" s="228"/>
      <c r="L202" s="229"/>
      <c r="M202" s="229"/>
      <c r="N202" s="529"/>
    </row>
    <row r="203" spans="2:14" s="306" customFormat="1" ht="101.25" x14ac:dyDescent="0.25">
      <c r="B203" s="237"/>
      <c r="C203" s="236"/>
      <c r="D203" s="230">
        <v>291</v>
      </c>
      <c r="E203" s="231">
        <v>0</v>
      </c>
      <c r="F203" s="199" t="s">
        <v>348</v>
      </c>
      <c r="G203" s="492" t="s">
        <v>367</v>
      </c>
      <c r="H203" s="485">
        <v>792.44</v>
      </c>
      <c r="I203" s="492" t="s">
        <v>367</v>
      </c>
      <c r="J203" s="485">
        <v>792.44</v>
      </c>
      <c r="K203" s="228"/>
      <c r="L203" s="229"/>
      <c r="M203" s="229"/>
      <c r="N203" s="529"/>
    </row>
    <row r="204" spans="2:14" s="306" customFormat="1" ht="67.5" x14ac:dyDescent="0.25">
      <c r="B204" s="237"/>
      <c r="C204" s="236"/>
      <c r="D204" s="230" t="s">
        <v>580</v>
      </c>
      <c r="E204" s="231">
        <v>0</v>
      </c>
      <c r="F204" s="199" t="s">
        <v>355</v>
      </c>
      <c r="G204" s="488" t="s">
        <v>579</v>
      </c>
      <c r="H204" s="488" t="s">
        <v>367</v>
      </c>
      <c r="I204" s="488"/>
      <c r="J204" s="488"/>
      <c r="K204" s="228"/>
      <c r="L204" s="488" t="s">
        <v>579</v>
      </c>
      <c r="M204" s="488">
        <v>0</v>
      </c>
      <c r="N204" s="529">
        <f>M204/L204</f>
        <v>0</v>
      </c>
    </row>
    <row r="205" spans="2:14" s="85" customFormat="1" x14ac:dyDescent="0.25">
      <c r="B205" s="533"/>
      <c r="C205" s="213"/>
      <c r="D205" s="213"/>
      <c r="E205" s="209"/>
      <c r="F205" s="184" t="s">
        <v>85</v>
      </c>
      <c r="G205" s="223">
        <f>G200+G193+G176+G162+G159+G156+G132+G109+G99+G70+G62+G57+G43+G36+G17+G12+G8</f>
        <v>69938262.419999987</v>
      </c>
      <c r="H205" s="223">
        <f t="shared" ref="H205:M205" si="8">H200+H193+H176+H162+H159+H156+H132+H109+H99+H70+H62+H57+H43+H36+H17+H12+H8</f>
        <v>35119779.300000004</v>
      </c>
      <c r="I205" s="223">
        <f t="shared" si="8"/>
        <v>64490805.419999994</v>
      </c>
      <c r="J205" s="223">
        <f t="shared" si="8"/>
        <v>32839244.990000002</v>
      </c>
      <c r="K205" s="222">
        <f>J205/I205</f>
        <v>0.50920816969384353</v>
      </c>
      <c r="L205" s="223">
        <f t="shared" si="8"/>
        <v>5447457</v>
      </c>
      <c r="M205" s="223">
        <f t="shared" si="8"/>
        <v>2280534.3099999996</v>
      </c>
      <c r="N205" s="222">
        <f>M205/L205</f>
        <v>0.41864200304839477</v>
      </c>
    </row>
    <row r="206" spans="2:14" x14ac:dyDescent="0.25">
      <c r="B206" s="204"/>
      <c r="C206" s="205"/>
      <c r="D206" s="214"/>
      <c r="E206" s="210"/>
      <c r="F206" s="185"/>
      <c r="G206" s="224"/>
      <c r="H206" s="224"/>
      <c r="I206" s="224"/>
      <c r="J206" s="225"/>
      <c r="K206" s="226"/>
      <c r="L206" s="225"/>
      <c r="M206" s="225"/>
      <c r="N206" s="226"/>
    </row>
    <row r="207" spans="2:14" x14ac:dyDescent="0.25">
      <c r="B207" s="204"/>
      <c r="C207" s="205"/>
      <c r="D207" s="214"/>
      <c r="E207" s="210"/>
      <c r="F207" s="185"/>
      <c r="G207" s="224"/>
      <c r="H207" s="224"/>
      <c r="I207" s="225"/>
      <c r="J207" s="225"/>
      <c r="K207" s="226"/>
      <c r="L207" s="225"/>
      <c r="M207" s="225"/>
      <c r="N207" s="226"/>
    </row>
    <row r="208" spans="2:14" x14ac:dyDescent="0.25">
      <c r="B208" s="204"/>
      <c r="C208" s="205"/>
      <c r="D208" s="214"/>
      <c r="E208" s="210"/>
      <c r="F208" s="185"/>
      <c r="G208" s="224"/>
      <c r="H208" s="224"/>
      <c r="I208" s="225"/>
      <c r="J208" s="225"/>
      <c r="K208" s="226"/>
      <c r="L208" s="225"/>
      <c r="M208" s="225"/>
      <c r="N208" s="226"/>
    </row>
    <row r="209" spans="2:14" x14ac:dyDescent="0.25">
      <c r="B209" s="204"/>
      <c r="C209" s="205"/>
      <c r="D209" s="214"/>
      <c r="E209" s="210"/>
      <c r="F209" s="185"/>
      <c r="G209" s="224"/>
      <c r="H209" s="224"/>
      <c r="I209" s="225"/>
      <c r="J209" s="225"/>
      <c r="K209" s="226"/>
      <c r="L209" s="225"/>
      <c r="M209" s="225"/>
      <c r="N209" s="226"/>
    </row>
    <row r="210" spans="2:14" x14ac:dyDescent="0.25">
      <c r="B210" s="204"/>
      <c r="C210" s="205"/>
      <c r="D210" s="214"/>
      <c r="E210" s="210"/>
      <c r="F210" s="183"/>
      <c r="G210" s="224"/>
      <c r="H210" s="224"/>
      <c r="I210" s="225"/>
      <c r="J210" s="225"/>
      <c r="K210" s="226"/>
      <c r="L210" s="225"/>
      <c r="M210" s="225"/>
      <c r="N210" s="226"/>
    </row>
    <row r="211" spans="2:14" x14ac:dyDescent="0.25">
      <c r="B211" s="204"/>
      <c r="C211" s="205"/>
      <c r="D211" s="214"/>
      <c r="E211" s="210"/>
      <c r="F211" s="185"/>
      <c r="G211" s="224"/>
      <c r="H211" s="224"/>
      <c r="I211" s="225"/>
      <c r="J211" s="225"/>
      <c r="K211" s="226"/>
      <c r="L211" s="225"/>
      <c r="M211" s="225"/>
      <c r="N211" s="226"/>
    </row>
    <row r="212" spans="2:14" x14ac:dyDescent="0.25">
      <c r="B212" s="204"/>
      <c r="C212" s="205"/>
      <c r="D212" s="214"/>
      <c r="E212" s="210"/>
      <c r="F212" s="185"/>
      <c r="G212" s="224"/>
      <c r="H212" s="224"/>
      <c r="I212" s="225"/>
      <c r="J212" s="225"/>
      <c r="K212" s="226"/>
      <c r="L212" s="225"/>
      <c r="M212" s="225"/>
      <c r="N212" s="226"/>
    </row>
    <row r="213" spans="2:14" x14ac:dyDescent="0.25">
      <c r="B213" s="204"/>
      <c r="C213" s="205"/>
      <c r="D213" s="214"/>
      <c r="E213" s="210"/>
      <c r="F213" s="185"/>
      <c r="G213" s="224"/>
      <c r="H213" s="224"/>
      <c r="I213" s="225"/>
      <c r="J213" s="225"/>
      <c r="K213" s="226"/>
      <c r="L213" s="225"/>
      <c r="M213" s="225"/>
      <c r="N213" s="226"/>
    </row>
    <row r="214" spans="2:14" x14ac:dyDescent="0.25">
      <c r="B214" s="204"/>
      <c r="C214" s="205"/>
      <c r="D214" s="214"/>
      <c r="E214" s="210"/>
      <c r="F214" s="185"/>
      <c r="G214" s="224"/>
      <c r="H214" s="224"/>
      <c r="I214" s="225"/>
      <c r="J214" s="225"/>
      <c r="K214" s="226"/>
      <c r="L214" s="225"/>
      <c r="M214" s="225"/>
      <c r="N214" s="226"/>
    </row>
    <row r="215" spans="2:14" x14ac:dyDescent="0.25">
      <c r="B215" s="204"/>
      <c r="C215" s="205"/>
      <c r="D215" s="214"/>
      <c r="E215" s="210"/>
      <c r="F215" s="185"/>
      <c r="G215" s="224"/>
      <c r="H215" s="224"/>
      <c r="I215" s="225"/>
      <c r="J215" s="225"/>
      <c r="K215" s="226"/>
      <c r="L215" s="225"/>
      <c r="M215" s="225"/>
      <c r="N215" s="226"/>
    </row>
    <row r="216" spans="2:14" x14ac:dyDescent="0.25">
      <c r="B216" s="204"/>
      <c r="C216" s="205"/>
      <c r="D216" s="214"/>
      <c r="E216" s="210"/>
      <c r="F216" s="185"/>
      <c r="G216" s="224"/>
      <c r="H216" s="224"/>
      <c r="I216" s="225"/>
      <c r="J216" s="225"/>
      <c r="K216" s="226"/>
      <c r="L216" s="225"/>
      <c r="M216" s="225"/>
      <c r="N216" s="226"/>
    </row>
    <row r="217" spans="2:14" x14ac:dyDescent="0.25">
      <c r="B217" s="204"/>
      <c r="C217" s="205"/>
      <c r="D217" s="214"/>
      <c r="E217" s="210"/>
      <c r="F217" s="185"/>
      <c r="G217" s="224"/>
      <c r="H217" s="224"/>
      <c r="I217" s="225"/>
      <c r="J217" s="225"/>
      <c r="K217" s="226"/>
      <c r="L217" s="225"/>
      <c r="M217" s="225"/>
      <c r="N217" s="226"/>
    </row>
    <row r="218" spans="2:14" x14ac:dyDescent="0.25">
      <c r="B218" s="204"/>
      <c r="C218" s="205"/>
      <c r="D218" s="214"/>
      <c r="E218" s="210"/>
      <c r="F218" s="185"/>
      <c r="G218" s="224"/>
      <c r="H218" s="224"/>
      <c r="I218" s="225"/>
      <c r="J218" s="225"/>
      <c r="K218" s="226"/>
      <c r="L218" s="225"/>
      <c r="M218" s="225"/>
      <c r="N218" s="226"/>
    </row>
    <row r="219" spans="2:14" x14ac:dyDescent="0.25">
      <c r="B219" s="204"/>
      <c r="C219" s="205"/>
      <c r="D219" s="214"/>
      <c r="E219" s="210"/>
      <c r="F219" s="185"/>
      <c r="G219" s="224"/>
      <c r="H219" s="224"/>
      <c r="I219" s="225"/>
      <c r="J219" s="225"/>
      <c r="K219" s="226"/>
      <c r="L219" s="225"/>
      <c r="M219" s="225"/>
      <c r="N219" s="226"/>
    </row>
    <row r="220" spans="2:14" x14ac:dyDescent="0.25">
      <c r="B220" s="204"/>
      <c r="C220" s="205"/>
      <c r="D220" s="214"/>
      <c r="E220" s="210"/>
      <c r="F220" s="185"/>
      <c r="G220" s="224"/>
      <c r="H220" s="224"/>
      <c r="I220" s="225"/>
      <c r="J220" s="225"/>
      <c r="K220" s="226"/>
      <c r="L220" s="225"/>
      <c r="M220" s="225"/>
      <c r="N220" s="226"/>
    </row>
    <row r="221" spans="2:14" x14ac:dyDescent="0.25">
      <c r="B221" s="204"/>
      <c r="C221" s="205"/>
      <c r="D221" s="214"/>
      <c r="E221" s="210"/>
      <c r="F221" s="185"/>
      <c r="G221" s="224"/>
      <c r="H221" s="224"/>
      <c r="I221" s="225"/>
      <c r="J221" s="225"/>
      <c r="K221" s="226"/>
      <c r="L221" s="225"/>
      <c r="M221" s="225"/>
      <c r="N221" s="226"/>
    </row>
    <row r="222" spans="2:14" x14ac:dyDescent="0.25">
      <c r="B222" s="204"/>
      <c r="C222" s="205"/>
      <c r="D222" s="214"/>
      <c r="E222" s="210"/>
      <c r="F222" s="185"/>
      <c r="G222" s="224"/>
      <c r="H222" s="224"/>
      <c r="I222" s="225"/>
      <c r="J222" s="225"/>
      <c r="K222" s="226"/>
      <c r="L222" s="225"/>
      <c r="M222" s="225"/>
      <c r="N222" s="226"/>
    </row>
    <row r="223" spans="2:14" x14ac:dyDescent="0.25">
      <c r="I223" s="225"/>
      <c r="J223" s="225"/>
      <c r="K223" s="226"/>
      <c r="L223" s="225"/>
      <c r="M223" s="225"/>
      <c r="N223" s="226"/>
    </row>
    <row r="224" spans="2:14" x14ac:dyDescent="0.25">
      <c r="I224" s="225"/>
      <c r="J224" s="225"/>
      <c r="K224" s="226"/>
      <c r="L224" s="225"/>
      <c r="M224" s="225"/>
      <c r="N224" s="226"/>
    </row>
    <row r="225" spans="9:14" x14ac:dyDescent="0.25">
      <c r="I225" s="225"/>
      <c r="J225" s="225"/>
      <c r="K225" s="226"/>
      <c r="L225" s="225"/>
      <c r="M225" s="225"/>
      <c r="N225" s="226"/>
    </row>
    <row r="226" spans="9:14" x14ac:dyDescent="0.25">
      <c r="I226" s="225"/>
      <c r="J226" s="225"/>
      <c r="K226" s="226"/>
      <c r="L226" s="225"/>
      <c r="M226" s="225"/>
      <c r="N226" s="226"/>
    </row>
    <row r="227" spans="9:14" x14ac:dyDescent="0.25">
      <c r="I227" s="225"/>
      <c r="J227" s="225"/>
      <c r="K227" s="226"/>
      <c r="L227" s="225"/>
      <c r="M227" s="225"/>
      <c r="N227" s="226"/>
    </row>
    <row r="228" spans="9:14" x14ac:dyDescent="0.25">
      <c r="I228" s="225"/>
      <c r="J228" s="225"/>
      <c r="K228" s="226"/>
      <c r="L228" s="225"/>
      <c r="M228" s="225"/>
      <c r="N228" s="226"/>
    </row>
    <row r="229" spans="9:14" x14ac:dyDescent="0.25">
      <c r="I229" s="225"/>
      <c r="J229" s="225"/>
      <c r="K229" s="226"/>
      <c r="L229" s="225"/>
      <c r="M229" s="225"/>
      <c r="N229" s="226"/>
    </row>
    <row r="230" spans="9:14" x14ac:dyDescent="0.25">
      <c r="I230" s="225"/>
      <c r="J230" s="225"/>
      <c r="K230" s="226"/>
      <c r="L230" s="225"/>
      <c r="M230" s="225"/>
      <c r="N230" s="226"/>
    </row>
  </sheetData>
  <mergeCells count="13">
    <mergeCell ref="F4:F6"/>
    <mergeCell ref="C4:C6"/>
    <mergeCell ref="G4:G6"/>
    <mergeCell ref="H4:H6"/>
    <mergeCell ref="B1:N1"/>
    <mergeCell ref="I4:N4"/>
    <mergeCell ref="I5:K5"/>
    <mergeCell ref="L5:N5"/>
    <mergeCell ref="M2:N2"/>
    <mergeCell ref="M3:N3"/>
    <mergeCell ref="B4:B6"/>
    <mergeCell ref="E4:E6"/>
    <mergeCell ref="D4:D6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1" orientation="landscape" r:id="rId1"/>
  <headerFooter>
    <oddFooter>Strona &amp;P z &amp;N</oddFooter>
  </headerFooter>
  <rowBreaks count="3" manualBreakCount="3">
    <brk id="24" max="16383" man="1"/>
    <brk id="58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1113"/>
  <sheetViews>
    <sheetView zoomScale="160" zoomScaleNormal="160" workbookViewId="0">
      <pane ySplit="9" topLeftCell="A596" activePane="bottomLeft" state="frozen"/>
      <selection pane="bottomLeft" activeCell="A5" sqref="A5:U600"/>
    </sheetView>
  </sheetViews>
  <sheetFormatPr defaultRowHeight="15" x14ac:dyDescent="0.25"/>
  <cols>
    <col min="1" max="1" width="3.5703125" customWidth="1"/>
    <col min="2" max="2" width="4.7109375" style="519" customWidth="1"/>
    <col min="3" max="3" width="3.85546875" style="519" customWidth="1"/>
    <col min="4" max="4" width="2" style="520" customWidth="1"/>
    <col min="5" max="5" width="13.28515625" style="514" customWidth="1"/>
    <col min="6" max="7" width="8.7109375" customWidth="1"/>
    <col min="8" max="8" width="6" customWidth="1"/>
    <col min="9" max="9" width="8.5703125" customWidth="1"/>
    <col min="10" max="12" width="10.42578125" customWidth="1"/>
    <col min="13" max="13" width="8.7109375" customWidth="1"/>
    <col min="14" max="14" width="8.28515625" customWidth="1"/>
    <col min="15" max="15" width="6.5703125" customWidth="1"/>
    <col min="16" max="17" width="7.28515625" customWidth="1"/>
    <col min="18" max="18" width="7.42578125" customWidth="1"/>
    <col min="19" max="19" width="9.28515625" customWidth="1"/>
    <col min="20" max="20" width="6" customWidth="1"/>
    <col min="21" max="21" width="5.85546875" customWidth="1"/>
  </cols>
  <sheetData>
    <row r="1" spans="1:21" x14ac:dyDescent="0.25">
      <c r="A1" s="562" t="s">
        <v>585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</row>
    <row r="2" spans="1:21" x14ac:dyDescent="0.25">
      <c r="A2" s="68"/>
      <c r="B2" s="68"/>
      <c r="C2" s="68"/>
      <c r="D2" s="241"/>
      <c r="E2" s="509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47"/>
      <c r="S2" s="47"/>
      <c r="T2" s="47"/>
      <c r="U2" s="47"/>
    </row>
    <row r="3" spans="1:21" x14ac:dyDescent="0.25">
      <c r="A3" s="68"/>
      <c r="B3" s="68"/>
      <c r="C3" s="68"/>
      <c r="D3" s="241"/>
      <c r="E3" s="509"/>
      <c r="F3" s="68"/>
      <c r="G3" s="68"/>
      <c r="H3" s="68"/>
      <c r="I3" s="68"/>
      <c r="J3" s="68"/>
      <c r="K3" s="68"/>
      <c r="L3" s="68"/>
      <c r="M3" s="68"/>
      <c r="N3" s="68"/>
      <c r="O3" s="68"/>
      <c r="P3" s="563" t="s">
        <v>218</v>
      </c>
      <c r="Q3" s="563"/>
      <c r="R3" s="563"/>
      <c r="S3" s="563"/>
      <c r="T3" s="563"/>
      <c r="U3" s="563"/>
    </row>
    <row r="4" spans="1:21" ht="15.75" thickBot="1" x14ac:dyDescent="0.3">
      <c r="A4" s="47"/>
      <c r="B4" s="47"/>
      <c r="C4" s="47"/>
      <c r="D4" s="242"/>
      <c r="E4" s="510"/>
      <c r="F4" s="47"/>
      <c r="G4" s="47"/>
      <c r="H4" s="47"/>
      <c r="I4" s="47"/>
      <c r="J4" s="47"/>
      <c r="K4" s="47"/>
      <c r="L4" s="47"/>
      <c r="M4" s="47"/>
      <c r="N4" s="47"/>
      <c r="O4" s="47"/>
      <c r="P4" s="564" t="s">
        <v>242</v>
      </c>
      <c r="Q4" s="564"/>
      <c r="R4" s="564"/>
      <c r="S4" s="564"/>
      <c r="T4" s="564"/>
      <c r="U4" s="564"/>
    </row>
    <row r="5" spans="1:21" x14ac:dyDescent="0.25">
      <c r="A5" s="567" t="s">
        <v>0</v>
      </c>
      <c r="B5" s="565" t="s">
        <v>1</v>
      </c>
      <c r="C5" s="570" t="s">
        <v>396</v>
      </c>
      <c r="D5" s="570" t="s">
        <v>286</v>
      </c>
      <c r="E5" s="573" t="s">
        <v>86</v>
      </c>
      <c r="F5" s="565" t="s">
        <v>87</v>
      </c>
      <c r="G5" s="565" t="s">
        <v>88</v>
      </c>
      <c r="H5" s="565" t="s">
        <v>36</v>
      </c>
      <c r="I5" s="565" t="s">
        <v>4</v>
      </c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6"/>
    </row>
    <row r="6" spans="1:21" x14ac:dyDescent="0.25">
      <c r="A6" s="568"/>
      <c r="B6" s="569"/>
      <c r="C6" s="571"/>
      <c r="D6" s="571"/>
      <c r="E6" s="574"/>
      <c r="F6" s="569"/>
      <c r="G6" s="569"/>
      <c r="H6" s="569"/>
      <c r="I6" s="582" t="s">
        <v>7</v>
      </c>
      <c r="J6" s="583"/>
      <c r="K6" s="583"/>
      <c r="L6" s="583"/>
      <c r="M6" s="583"/>
      <c r="N6" s="583"/>
      <c r="O6" s="583"/>
      <c r="P6" s="584"/>
      <c r="Q6" s="578" t="s">
        <v>89</v>
      </c>
      <c r="R6" s="576" t="s">
        <v>7</v>
      </c>
      <c r="S6" s="576"/>
      <c r="T6" s="576"/>
      <c r="U6" s="577"/>
    </row>
    <row r="7" spans="1:21" x14ac:dyDescent="0.25">
      <c r="A7" s="568"/>
      <c r="B7" s="569"/>
      <c r="C7" s="571"/>
      <c r="D7" s="571"/>
      <c r="E7" s="574"/>
      <c r="F7" s="569"/>
      <c r="G7" s="569"/>
      <c r="H7" s="569"/>
      <c r="I7" s="580" t="s">
        <v>100</v>
      </c>
      <c r="J7" s="569" t="s">
        <v>90</v>
      </c>
      <c r="K7" s="569"/>
      <c r="L7" s="569" t="s">
        <v>91</v>
      </c>
      <c r="M7" s="569" t="s">
        <v>92</v>
      </c>
      <c r="N7" s="569" t="s">
        <v>93</v>
      </c>
      <c r="O7" s="569" t="s">
        <v>94</v>
      </c>
      <c r="P7" s="569" t="s">
        <v>95</v>
      </c>
      <c r="Q7" s="578"/>
      <c r="R7" s="569" t="s">
        <v>96</v>
      </c>
      <c r="S7" s="498" t="s">
        <v>97</v>
      </c>
      <c r="T7" s="569" t="s">
        <v>98</v>
      </c>
      <c r="U7" s="579" t="s">
        <v>99</v>
      </c>
    </row>
    <row r="8" spans="1:21" ht="54" x14ac:dyDescent="0.25">
      <c r="A8" s="568"/>
      <c r="B8" s="569"/>
      <c r="C8" s="572"/>
      <c r="D8" s="572"/>
      <c r="E8" s="574"/>
      <c r="F8" s="569"/>
      <c r="G8" s="569"/>
      <c r="H8" s="569"/>
      <c r="I8" s="581"/>
      <c r="J8" s="71" t="s">
        <v>101</v>
      </c>
      <c r="K8" s="71" t="s">
        <v>102</v>
      </c>
      <c r="L8" s="569"/>
      <c r="M8" s="569"/>
      <c r="N8" s="569"/>
      <c r="O8" s="569"/>
      <c r="P8" s="569"/>
      <c r="Q8" s="578"/>
      <c r="R8" s="569"/>
      <c r="S8" s="71" t="s">
        <v>103</v>
      </c>
      <c r="T8" s="569"/>
      <c r="U8" s="579"/>
    </row>
    <row r="9" spans="1:21" x14ac:dyDescent="0.25">
      <c r="A9" s="249">
        <v>1</v>
      </c>
      <c r="B9" s="250">
        <v>2</v>
      </c>
      <c r="C9" s="249">
        <v>3</v>
      </c>
      <c r="D9" s="250">
        <v>4</v>
      </c>
      <c r="E9" s="526">
        <v>5</v>
      </c>
      <c r="F9" s="250">
        <v>6</v>
      </c>
      <c r="G9" s="249">
        <v>7</v>
      </c>
      <c r="H9" s="250">
        <v>8</v>
      </c>
      <c r="I9" s="249">
        <v>9</v>
      </c>
      <c r="J9" s="250">
        <v>10</v>
      </c>
      <c r="K9" s="249">
        <v>11</v>
      </c>
      <c r="L9" s="250">
        <v>12</v>
      </c>
      <c r="M9" s="249">
        <v>13</v>
      </c>
      <c r="N9" s="250">
        <v>14</v>
      </c>
      <c r="O9" s="249">
        <v>15</v>
      </c>
      <c r="P9" s="250">
        <v>16</v>
      </c>
      <c r="Q9" s="249">
        <v>17</v>
      </c>
      <c r="R9" s="250">
        <v>18</v>
      </c>
      <c r="S9" s="249">
        <v>19</v>
      </c>
      <c r="T9" s="250">
        <v>20</v>
      </c>
      <c r="U9" s="249">
        <v>21</v>
      </c>
    </row>
    <row r="10" spans="1:21" x14ac:dyDescent="0.25">
      <c r="A10" s="69"/>
      <c r="B10" s="69"/>
      <c r="C10" s="69"/>
      <c r="D10" s="243"/>
      <c r="E10" s="511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s="252" customFormat="1" ht="8.25" x14ac:dyDescent="0.15">
      <c r="A11" s="101" t="s">
        <v>191</v>
      </c>
      <c r="B11" s="100"/>
      <c r="C11" s="100"/>
      <c r="D11" s="244"/>
      <c r="E11" s="98" t="s">
        <v>37</v>
      </c>
      <c r="F11" s="99">
        <f>F12+F15+F17+F19</f>
        <v>678702.21</v>
      </c>
      <c r="G11" s="99">
        <f>G12+G15+G17+G19</f>
        <v>597437.80999999994</v>
      </c>
      <c r="H11" s="99">
        <f>G11/F11*100</f>
        <v>88.026501342908546</v>
      </c>
      <c r="I11" s="99">
        <f>SUM(J11:P11)</f>
        <v>597437.80999999994</v>
      </c>
      <c r="J11" s="99">
        <f t="shared" ref="J11:P11" si="0">J12+J15+J17+J19</f>
        <v>4626.59</v>
      </c>
      <c r="K11" s="99">
        <f t="shared" si="0"/>
        <v>592811.22</v>
      </c>
      <c r="L11" s="99">
        <f t="shared" si="0"/>
        <v>0</v>
      </c>
      <c r="M11" s="99">
        <f t="shared" si="0"/>
        <v>0</v>
      </c>
      <c r="N11" s="99">
        <f t="shared" si="0"/>
        <v>0</v>
      </c>
      <c r="O11" s="99">
        <f t="shared" si="0"/>
        <v>0</v>
      </c>
      <c r="P11" s="99">
        <f t="shared" si="0"/>
        <v>0</v>
      </c>
      <c r="Q11" s="99">
        <f>R11</f>
        <v>0</v>
      </c>
      <c r="R11" s="99">
        <f>SUM(R12+R15+R17+R19)</f>
        <v>0</v>
      </c>
      <c r="S11" s="99">
        <f>SUM(S12+S15+S17+S19)</f>
        <v>0</v>
      </c>
      <c r="T11" s="99">
        <f>SUM(T12+T15+T17+T19)</f>
        <v>0</v>
      </c>
      <c r="U11" s="99">
        <f>SUM(U12+U15+U17+U19)</f>
        <v>0</v>
      </c>
    </row>
    <row r="12" spans="1:21" s="501" customFormat="1" ht="8.25" x14ac:dyDescent="0.15">
      <c r="A12" s="178"/>
      <c r="B12" s="499" t="s">
        <v>192</v>
      </c>
      <c r="C12" s="499"/>
      <c r="D12" s="500"/>
      <c r="E12" s="179" t="s">
        <v>104</v>
      </c>
      <c r="F12" s="248">
        <f>SUM(F13:F14)</f>
        <v>22500</v>
      </c>
      <c r="G12" s="248">
        <f>SUM(G13:G14)</f>
        <v>4961.1400000000003</v>
      </c>
      <c r="H12" s="248">
        <f t="shared" ref="H12:H74" si="1">G12/F12*100</f>
        <v>22.049511111111112</v>
      </c>
      <c r="I12" s="248">
        <f t="shared" ref="I12:I74" si="2">SUM(J12:P12)</f>
        <v>4961.1400000000003</v>
      </c>
      <c r="J12" s="248">
        <f t="shared" ref="J12:P12" si="3">SUM(J13:J14)</f>
        <v>0</v>
      </c>
      <c r="K12" s="248">
        <f t="shared" si="3"/>
        <v>4961.1400000000003</v>
      </c>
      <c r="L12" s="248">
        <f t="shared" si="3"/>
        <v>0</v>
      </c>
      <c r="M12" s="248">
        <f t="shared" si="3"/>
        <v>0</v>
      </c>
      <c r="N12" s="248">
        <f t="shared" si="3"/>
        <v>0</v>
      </c>
      <c r="O12" s="248">
        <f t="shared" si="3"/>
        <v>0</v>
      </c>
      <c r="P12" s="248">
        <f t="shared" si="3"/>
        <v>0</v>
      </c>
      <c r="Q12" s="248">
        <f t="shared" ref="Q12:Q74" si="4">R12</f>
        <v>0</v>
      </c>
      <c r="R12" s="248">
        <f>SUM(R13:R14)</f>
        <v>0</v>
      </c>
      <c r="S12" s="248">
        <f>SUM(S13:S14)</f>
        <v>0</v>
      </c>
      <c r="T12" s="248">
        <f>SUM(T13:T14)</f>
        <v>0</v>
      </c>
      <c r="U12" s="248">
        <f>SUM(U13:U14)</f>
        <v>0</v>
      </c>
    </row>
    <row r="13" spans="1:21" s="501" customFormat="1" ht="16.5" x14ac:dyDescent="0.15">
      <c r="A13" s="178"/>
      <c r="B13" s="499"/>
      <c r="C13" s="502" t="s">
        <v>392</v>
      </c>
      <c r="D13" s="500" t="s">
        <v>367</v>
      </c>
      <c r="E13" s="512" t="s">
        <v>400</v>
      </c>
      <c r="F13" s="248">
        <v>2500</v>
      </c>
      <c r="G13" s="248">
        <v>0</v>
      </c>
      <c r="H13" s="248">
        <f t="shared" si="1"/>
        <v>0</v>
      </c>
      <c r="I13" s="248">
        <f t="shared" si="2"/>
        <v>0</v>
      </c>
      <c r="J13" s="248"/>
      <c r="K13" s="248"/>
      <c r="L13" s="248"/>
      <c r="M13" s="248"/>
      <c r="N13" s="248"/>
      <c r="O13" s="248"/>
      <c r="P13" s="248"/>
      <c r="Q13" s="248">
        <f t="shared" si="4"/>
        <v>0</v>
      </c>
      <c r="R13" s="248"/>
      <c r="S13" s="248"/>
      <c r="T13" s="248"/>
      <c r="U13" s="248"/>
    </row>
    <row r="14" spans="1:21" s="501" customFormat="1" ht="16.5" x14ac:dyDescent="0.15">
      <c r="A14" s="178"/>
      <c r="B14" s="499"/>
      <c r="C14" s="515">
        <v>427</v>
      </c>
      <c r="D14" s="516">
        <v>0</v>
      </c>
      <c r="E14" s="512" t="s">
        <v>394</v>
      </c>
      <c r="F14" s="521">
        <v>20000</v>
      </c>
      <c r="G14" s="521">
        <v>4961.1400000000003</v>
      </c>
      <c r="H14" s="248">
        <f t="shared" si="1"/>
        <v>24.805700000000002</v>
      </c>
      <c r="I14" s="248">
        <f t="shared" si="2"/>
        <v>4961.1400000000003</v>
      </c>
      <c r="J14" s="248"/>
      <c r="K14" s="521">
        <v>4961.1400000000003</v>
      </c>
      <c r="L14" s="248"/>
      <c r="M14" s="248"/>
      <c r="N14" s="248"/>
      <c r="O14" s="248"/>
      <c r="P14" s="248"/>
      <c r="Q14" s="248">
        <f t="shared" si="4"/>
        <v>0</v>
      </c>
      <c r="R14" s="248"/>
      <c r="S14" s="248"/>
      <c r="T14" s="248"/>
      <c r="U14" s="248"/>
    </row>
    <row r="15" spans="1:21" s="501" customFormat="1" ht="24.75" x14ac:dyDescent="0.15">
      <c r="A15" s="178"/>
      <c r="B15" s="499" t="s">
        <v>249</v>
      </c>
      <c r="C15" s="499"/>
      <c r="D15" s="500"/>
      <c r="E15" s="179" t="s">
        <v>250</v>
      </c>
      <c r="F15" s="248">
        <f>F16</f>
        <v>10000</v>
      </c>
      <c r="G15" s="248">
        <f t="shared" ref="G15:U15" si="5">G16</f>
        <v>0</v>
      </c>
      <c r="H15" s="248">
        <f t="shared" si="1"/>
        <v>0</v>
      </c>
      <c r="I15" s="248">
        <f t="shared" si="2"/>
        <v>0</v>
      </c>
      <c r="J15" s="248">
        <f t="shared" si="5"/>
        <v>0</v>
      </c>
      <c r="K15" s="248">
        <f t="shared" si="5"/>
        <v>0</v>
      </c>
      <c r="L15" s="248">
        <f t="shared" si="5"/>
        <v>0</v>
      </c>
      <c r="M15" s="248">
        <f t="shared" si="5"/>
        <v>0</v>
      </c>
      <c r="N15" s="248">
        <f t="shared" si="5"/>
        <v>0</v>
      </c>
      <c r="O15" s="248">
        <f t="shared" si="5"/>
        <v>0</v>
      </c>
      <c r="P15" s="248">
        <f t="shared" si="5"/>
        <v>0</v>
      </c>
      <c r="Q15" s="248">
        <f t="shared" si="4"/>
        <v>0</v>
      </c>
      <c r="R15" s="248">
        <f t="shared" si="5"/>
        <v>0</v>
      </c>
      <c r="S15" s="248">
        <f t="shared" si="5"/>
        <v>0</v>
      </c>
      <c r="T15" s="248">
        <f t="shared" si="5"/>
        <v>0</v>
      </c>
      <c r="U15" s="248">
        <f t="shared" si="5"/>
        <v>0</v>
      </c>
    </row>
    <row r="16" spans="1:21" s="501" customFormat="1" ht="8.25" x14ac:dyDescent="0.15">
      <c r="A16" s="178"/>
      <c r="B16" s="499"/>
      <c r="C16" s="515">
        <v>430</v>
      </c>
      <c r="D16" s="516">
        <v>0</v>
      </c>
      <c r="E16" s="512" t="s">
        <v>395</v>
      </c>
      <c r="F16" s="521">
        <v>10000</v>
      </c>
      <c r="G16" s="521">
        <v>0</v>
      </c>
      <c r="H16" s="248">
        <f t="shared" si="1"/>
        <v>0</v>
      </c>
      <c r="I16" s="248">
        <f t="shared" si="2"/>
        <v>0</v>
      </c>
      <c r="J16" s="248"/>
      <c r="K16" s="521"/>
      <c r="L16" s="248"/>
      <c r="M16" s="248"/>
      <c r="N16" s="248"/>
      <c r="O16" s="248"/>
      <c r="P16" s="248"/>
      <c r="Q16" s="248">
        <f t="shared" si="4"/>
        <v>0</v>
      </c>
      <c r="R16" s="248"/>
      <c r="S16" s="248"/>
      <c r="T16" s="248"/>
      <c r="U16" s="248"/>
    </row>
    <row r="17" spans="1:21" s="501" customFormat="1" ht="8.25" x14ac:dyDescent="0.15">
      <c r="A17" s="178"/>
      <c r="B17" s="499" t="s">
        <v>193</v>
      </c>
      <c r="C17" s="499"/>
      <c r="D17" s="500"/>
      <c r="E17" s="179" t="s">
        <v>105</v>
      </c>
      <c r="F17" s="248">
        <f>F18</f>
        <v>41700</v>
      </c>
      <c r="G17" s="248">
        <f t="shared" ref="G17:U17" si="6">G18</f>
        <v>22661.46</v>
      </c>
      <c r="H17" s="248">
        <f t="shared" si="1"/>
        <v>54.344028776978412</v>
      </c>
      <c r="I17" s="248">
        <f t="shared" si="2"/>
        <v>22661.46</v>
      </c>
      <c r="J17" s="248">
        <f t="shared" si="6"/>
        <v>0</v>
      </c>
      <c r="K17" s="248">
        <f t="shared" si="6"/>
        <v>22661.46</v>
      </c>
      <c r="L17" s="248">
        <f t="shared" si="6"/>
        <v>0</v>
      </c>
      <c r="M17" s="248">
        <f t="shared" si="6"/>
        <v>0</v>
      </c>
      <c r="N17" s="248">
        <f t="shared" si="6"/>
        <v>0</v>
      </c>
      <c r="O17" s="248">
        <f t="shared" si="6"/>
        <v>0</v>
      </c>
      <c r="P17" s="248">
        <f t="shared" si="6"/>
        <v>0</v>
      </c>
      <c r="Q17" s="248">
        <f t="shared" si="4"/>
        <v>0</v>
      </c>
      <c r="R17" s="248">
        <f t="shared" si="6"/>
        <v>0</v>
      </c>
      <c r="S17" s="248">
        <f t="shared" si="6"/>
        <v>0</v>
      </c>
      <c r="T17" s="248">
        <f t="shared" si="6"/>
        <v>0</v>
      </c>
      <c r="U17" s="248">
        <f t="shared" si="6"/>
        <v>0</v>
      </c>
    </row>
    <row r="18" spans="1:21" s="501" customFormat="1" ht="33" x14ac:dyDescent="0.15">
      <c r="A18" s="178"/>
      <c r="B18" s="499"/>
      <c r="C18" s="515">
        <v>285</v>
      </c>
      <c r="D18" s="516">
        <v>0</v>
      </c>
      <c r="E18" s="512" t="s">
        <v>397</v>
      </c>
      <c r="F18" s="521">
        <v>41700</v>
      </c>
      <c r="G18" s="521">
        <v>22661.46</v>
      </c>
      <c r="H18" s="248">
        <f t="shared" si="1"/>
        <v>54.344028776978412</v>
      </c>
      <c r="I18" s="248">
        <f t="shared" si="2"/>
        <v>22661.46</v>
      </c>
      <c r="J18" s="248"/>
      <c r="K18" s="521">
        <v>22661.46</v>
      </c>
      <c r="L18" s="248"/>
      <c r="M18" s="248"/>
      <c r="N18" s="248"/>
      <c r="O18" s="248"/>
      <c r="P18" s="248"/>
      <c r="Q18" s="248">
        <f t="shared" si="4"/>
        <v>0</v>
      </c>
      <c r="R18" s="248"/>
      <c r="S18" s="248"/>
      <c r="T18" s="248"/>
      <c r="U18" s="248"/>
    </row>
    <row r="19" spans="1:21" s="501" customFormat="1" ht="8.25" x14ac:dyDescent="0.15">
      <c r="A19" s="178"/>
      <c r="B19" s="499" t="s">
        <v>194</v>
      </c>
      <c r="C19" s="499"/>
      <c r="D19" s="500"/>
      <c r="E19" s="179" t="s">
        <v>106</v>
      </c>
      <c r="F19" s="248">
        <f>SUM(F20:F25)</f>
        <v>604502.21</v>
      </c>
      <c r="G19" s="248">
        <f t="shared" ref="G19:U19" si="7">SUM(G20:G25)</f>
        <v>569815.21</v>
      </c>
      <c r="H19" s="248">
        <f t="shared" si="1"/>
        <v>94.261890291517716</v>
      </c>
      <c r="I19" s="248">
        <f t="shared" si="2"/>
        <v>569815.21</v>
      </c>
      <c r="J19" s="248">
        <f t="shared" si="7"/>
        <v>4626.59</v>
      </c>
      <c r="K19" s="248">
        <f t="shared" si="7"/>
        <v>565188.62</v>
      </c>
      <c r="L19" s="248">
        <f t="shared" si="7"/>
        <v>0</v>
      </c>
      <c r="M19" s="248">
        <f t="shared" si="7"/>
        <v>0</v>
      </c>
      <c r="N19" s="248">
        <f t="shared" si="7"/>
        <v>0</v>
      </c>
      <c r="O19" s="248">
        <f t="shared" si="7"/>
        <v>0</v>
      </c>
      <c r="P19" s="248">
        <f t="shared" si="7"/>
        <v>0</v>
      </c>
      <c r="Q19" s="248">
        <f t="shared" si="4"/>
        <v>0</v>
      </c>
      <c r="R19" s="248">
        <f t="shared" si="7"/>
        <v>0</v>
      </c>
      <c r="S19" s="248">
        <f t="shared" si="7"/>
        <v>0</v>
      </c>
      <c r="T19" s="248">
        <f t="shared" si="7"/>
        <v>0</v>
      </c>
      <c r="U19" s="248">
        <f t="shared" si="7"/>
        <v>0</v>
      </c>
    </row>
    <row r="20" spans="1:21" s="501" customFormat="1" ht="16.5" x14ac:dyDescent="0.15">
      <c r="A20" s="178"/>
      <c r="B20" s="499"/>
      <c r="C20" s="515">
        <v>401</v>
      </c>
      <c r="D20" s="516">
        <v>0</v>
      </c>
      <c r="E20" s="512" t="s">
        <v>420</v>
      </c>
      <c r="F20" s="248">
        <v>3870</v>
      </c>
      <c r="G20" s="248">
        <v>3870</v>
      </c>
      <c r="H20" s="248">
        <f t="shared" si="1"/>
        <v>100</v>
      </c>
      <c r="I20" s="248">
        <f t="shared" si="2"/>
        <v>3870</v>
      </c>
      <c r="J20" s="248">
        <v>3870</v>
      </c>
      <c r="K20" s="248"/>
      <c r="L20" s="248"/>
      <c r="M20" s="248"/>
      <c r="N20" s="248"/>
      <c r="O20" s="248"/>
      <c r="P20" s="248"/>
      <c r="Q20" s="248">
        <f t="shared" si="4"/>
        <v>0</v>
      </c>
      <c r="R20" s="248"/>
      <c r="S20" s="248"/>
      <c r="T20" s="248"/>
      <c r="U20" s="248"/>
    </row>
    <row r="21" spans="1:21" s="501" customFormat="1" ht="16.5" x14ac:dyDescent="0.15">
      <c r="A21" s="178"/>
      <c r="B21" s="499"/>
      <c r="C21" s="502" t="s">
        <v>390</v>
      </c>
      <c r="D21" s="500" t="s">
        <v>367</v>
      </c>
      <c r="E21" s="512" t="s">
        <v>398</v>
      </c>
      <c r="F21" s="248">
        <v>661.77</v>
      </c>
      <c r="G21" s="248">
        <v>661.77</v>
      </c>
      <c r="H21" s="248">
        <f t="shared" si="1"/>
        <v>100</v>
      </c>
      <c r="I21" s="248">
        <f t="shared" si="2"/>
        <v>661.77</v>
      </c>
      <c r="J21" s="248">
        <v>661.77</v>
      </c>
      <c r="K21" s="248"/>
      <c r="L21" s="248"/>
      <c r="M21" s="248"/>
      <c r="N21" s="248"/>
      <c r="O21" s="248"/>
      <c r="P21" s="248"/>
      <c r="Q21" s="248">
        <f t="shared" si="4"/>
        <v>0</v>
      </c>
      <c r="R21" s="248"/>
      <c r="S21" s="248"/>
      <c r="T21" s="248"/>
      <c r="U21" s="248"/>
    </row>
    <row r="22" spans="1:21" s="501" customFormat="1" ht="8.25" x14ac:dyDescent="0.15">
      <c r="A22" s="178"/>
      <c r="B22" s="499"/>
      <c r="C22" s="502" t="s">
        <v>391</v>
      </c>
      <c r="D22" s="500" t="s">
        <v>367</v>
      </c>
      <c r="E22" s="512" t="s">
        <v>399</v>
      </c>
      <c r="F22" s="248">
        <v>94.82</v>
      </c>
      <c r="G22" s="248">
        <v>94.82</v>
      </c>
      <c r="H22" s="248">
        <f t="shared" si="1"/>
        <v>100</v>
      </c>
      <c r="I22" s="248">
        <f t="shared" si="2"/>
        <v>94.82</v>
      </c>
      <c r="J22" s="248">
        <v>94.82</v>
      </c>
      <c r="K22" s="248"/>
      <c r="L22" s="248"/>
      <c r="M22" s="248"/>
      <c r="N22" s="248"/>
      <c r="O22" s="248"/>
      <c r="P22" s="248"/>
      <c r="Q22" s="248">
        <f t="shared" si="4"/>
        <v>0</v>
      </c>
      <c r="R22" s="248"/>
      <c r="S22" s="248"/>
      <c r="T22" s="248"/>
      <c r="U22" s="248"/>
    </row>
    <row r="23" spans="1:21" s="501" customFormat="1" ht="16.5" x14ac:dyDescent="0.15">
      <c r="A23" s="178"/>
      <c r="B23" s="499"/>
      <c r="C23" s="502" t="s">
        <v>393</v>
      </c>
      <c r="D23" s="500" t="s">
        <v>367</v>
      </c>
      <c r="E23" s="512" t="s">
        <v>401</v>
      </c>
      <c r="F23" s="248">
        <v>6546.26</v>
      </c>
      <c r="G23" s="248">
        <v>6546.26</v>
      </c>
      <c r="H23" s="248">
        <f t="shared" si="1"/>
        <v>100</v>
      </c>
      <c r="I23" s="248">
        <f t="shared" si="2"/>
        <v>6546.26</v>
      </c>
      <c r="J23" s="248"/>
      <c r="K23" s="248">
        <v>6546.26</v>
      </c>
      <c r="L23" s="248"/>
      <c r="M23" s="248"/>
      <c r="N23" s="248"/>
      <c r="O23" s="248"/>
      <c r="P23" s="248"/>
      <c r="Q23" s="248">
        <f t="shared" si="4"/>
        <v>0</v>
      </c>
      <c r="R23" s="248"/>
      <c r="S23" s="248"/>
      <c r="T23" s="248"/>
      <c r="U23" s="248"/>
    </row>
    <row r="24" spans="1:21" s="501" customFormat="1" ht="8.25" x14ac:dyDescent="0.15">
      <c r="A24" s="503"/>
      <c r="B24" s="515"/>
      <c r="C24" s="515">
        <v>443</v>
      </c>
      <c r="D24" s="516">
        <v>0</v>
      </c>
      <c r="E24" s="512" t="s">
        <v>405</v>
      </c>
      <c r="F24" s="521">
        <v>558642.36</v>
      </c>
      <c r="G24" s="521">
        <v>558642.36</v>
      </c>
      <c r="H24" s="248">
        <f t="shared" si="1"/>
        <v>100</v>
      </c>
      <c r="I24" s="248">
        <f t="shared" si="2"/>
        <v>558642.36</v>
      </c>
      <c r="J24" s="521"/>
      <c r="K24" s="521">
        <v>558642.36</v>
      </c>
      <c r="L24" s="248"/>
      <c r="M24" s="248"/>
      <c r="N24" s="248"/>
      <c r="O24" s="248"/>
      <c r="P24" s="248"/>
      <c r="Q24" s="248">
        <f t="shared" si="4"/>
        <v>0</v>
      </c>
      <c r="R24" s="248"/>
      <c r="S24" s="248"/>
      <c r="T24" s="248"/>
      <c r="U24" s="248"/>
    </row>
    <row r="25" spans="1:21" s="501" customFormat="1" ht="16.5" x14ac:dyDescent="0.15">
      <c r="A25" s="503"/>
      <c r="B25" s="515"/>
      <c r="C25" s="515">
        <v>605</v>
      </c>
      <c r="D25" s="516">
        <v>0</v>
      </c>
      <c r="E25" s="512" t="s">
        <v>409</v>
      </c>
      <c r="F25" s="521">
        <v>34687</v>
      </c>
      <c r="G25" s="521">
        <v>0</v>
      </c>
      <c r="H25" s="248">
        <f t="shared" si="1"/>
        <v>0</v>
      </c>
      <c r="I25" s="248">
        <f t="shared" si="2"/>
        <v>0</v>
      </c>
      <c r="J25" s="248"/>
      <c r="K25" s="521"/>
      <c r="L25" s="248"/>
      <c r="M25" s="248"/>
      <c r="N25" s="248"/>
      <c r="O25" s="248"/>
      <c r="P25" s="248"/>
      <c r="Q25" s="248">
        <f t="shared" si="4"/>
        <v>0</v>
      </c>
      <c r="R25" s="248"/>
      <c r="S25" s="248"/>
      <c r="T25" s="248"/>
      <c r="U25" s="248"/>
    </row>
    <row r="26" spans="1:21" s="253" customFormat="1" ht="24.75" x14ac:dyDescent="0.15">
      <c r="A26" s="97">
        <v>400</v>
      </c>
      <c r="B26" s="101"/>
      <c r="C26" s="101"/>
      <c r="D26" s="245"/>
      <c r="E26" s="98" t="s">
        <v>279</v>
      </c>
      <c r="F26" s="99">
        <f>F27</f>
        <v>22000</v>
      </c>
      <c r="G26" s="99">
        <f t="shared" ref="G26:U26" si="8">G27</f>
        <v>1926.54</v>
      </c>
      <c r="H26" s="99">
        <f t="shared" si="1"/>
        <v>8.7569999999999997</v>
      </c>
      <c r="I26" s="99">
        <f t="shared" si="2"/>
        <v>1926.54</v>
      </c>
      <c r="J26" s="99">
        <f t="shared" si="8"/>
        <v>0</v>
      </c>
      <c r="K26" s="99">
        <f t="shared" si="8"/>
        <v>1926.54</v>
      </c>
      <c r="L26" s="99">
        <f t="shared" si="8"/>
        <v>0</v>
      </c>
      <c r="M26" s="99">
        <f t="shared" si="8"/>
        <v>0</v>
      </c>
      <c r="N26" s="99">
        <f t="shared" si="8"/>
        <v>0</v>
      </c>
      <c r="O26" s="99">
        <f t="shared" si="8"/>
        <v>0</v>
      </c>
      <c r="P26" s="99">
        <f t="shared" si="8"/>
        <v>0</v>
      </c>
      <c r="Q26" s="99">
        <f t="shared" si="4"/>
        <v>0</v>
      </c>
      <c r="R26" s="99">
        <f t="shared" si="8"/>
        <v>0</v>
      </c>
      <c r="S26" s="99">
        <f t="shared" si="8"/>
        <v>0</v>
      </c>
      <c r="T26" s="99">
        <f t="shared" si="8"/>
        <v>0</v>
      </c>
      <c r="U26" s="99">
        <f t="shared" si="8"/>
        <v>0</v>
      </c>
    </row>
    <row r="27" spans="1:21" s="501" customFormat="1" ht="8.25" x14ac:dyDescent="0.15">
      <c r="A27" s="178"/>
      <c r="B27" s="499" t="s">
        <v>258</v>
      </c>
      <c r="C27" s="499"/>
      <c r="D27" s="500"/>
      <c r="E27" s="179" t="s">
        <v>280</v>
      </c>
      <c r="F27" s="248">
        <f>F28+F29</f>
        <v>22000</v>
      </c>
      <c r="G27" s="248">
        <f t="shared" ref="G27:U27" si="9">G28+G29</f>
        <v>1926.54</v>
      </c>
      <c r="H27" s="248">
        <f t="shared" si="1"/>
        <v>8.7569999999999997</v>
      </c>
      <c r="I27" s="248">
        <f t="shared" si="2"/>
        <v>1926.54</v>
      </c>
      <c r="J27" s="248">
        <f t="shared" si="9"/>
        <v>0</v>
      </c>
      <c r="K27" s="248">
        <f t="shared" si="9"/>
        <v>1926.54</v>
      </c>
      <c r="L27" s="248">
        <f t="shared" si="9"/>
        <v>0</v>
      </c>
      <c r="M27" s="248">
        <f t="shared" si="9"/>
        <v>0</v>
      </c>
      <c r="N27" s="248">
        <f t="shared" si="9"/>
        <v>0</v>
      </c>
      <c r="O27" s="248">
        <f t="shared" si="9"/>
        <v>0</v>
      </c>
      <c r="P27" s="248">
        <f t="shared" si="9"/>
        <v>0</v>
      </c>
      <c r="Q27" s="248">
        <f t="shared" si="4"/>
        <v>0</v>
      </c>
      <c r="R27" s="248">
        <f t="shared" si="9"/>
        <v>0</v>
      </c>
      <c r="S27" s="248">
        <f t="shared" si="9"/>
        <v>0</v>
      </c>
      <c r="T27" s="248">
        <f t="shared" si="9"/>
        <v>0</v>
      </c>
      <c r="U27" s="248">
        <f t="shared" si="9"/>
        <v>0</v>
      </c>
    </row>
    <row r="28" spans="1:21" s="501" customFormat="1" ht="8.25" x14ac:dyDescent="0.15">
      <c r="A28" s="178"/>
      <c r="B28" s="499"/>
      <c r="C28" s="515">
        <v>430</v>
      </c>
      <c r="D28" s="516">
        <v>0</v>
      </c>
      <c r="E28" s="512" t="s">
        <v>395</v>
      </c>
      <c r="F28" s="248">
        <v>12000</v>
      </c>
      <c r="G28" s="248">
        <v>1926.54</v>
      </c>
      <c r="H28" s="248">
        <f t="shared" si="1"/>
        <v>16.054500000000001</v>
      </c>
      <c r="I28" s="248">
        <f t="shared" si="2"/>
        <v>1926.54</v>
      </c>
      <c r="J28" s="248"/>
      <c r="K28" s="248">
        <v>1926.54</v>
      </c>
      <c r="L28" s="248"/>
      <c r="M28" s="248"/>
      <c r="N28" s="248"/>
      <c r="O28" s="248"/>
      <c r="P28" s="248"/>
      <c r="Q28" s="248">
        <f t="shared" si="4"/>
        <v>0</v>
      </c>
      <c r="R28" s="248"/>
      <c r="S28" s="248"/>
      <c r="T28" s="248"/>
      <c r="U28" s="248"/>
    </row>
    <row r="29" spans="1:21" s="501" customFormat="1" ht="16.5" x14ac:dyDescent="0.15">
      <c r="A29" s="178"/>
      <c r="B29" s="499"/>
      <c r="C29" s="515">
        <v>605</v>
      </c>
      <c r="D29" s="516">
        <v>0</v>
      </c>
      <c r="E29" s="512" t="s">
        <v>409</v>
      </c>
      <c r="F29" s="248">
        <v>10000</v>
      </c>
      <c r="G29" s="248">
        <v>0</v>
      </c>
      <c r="H29" s="248">
        <f t="shared" si="1"/>
        <v>0</v>
      </c>
      <c r="I29" s="248">
        <f t="shared" si="2"/>
        <v>0</v>
      </c>
      <c r="J29" s="248"/>
      <c r="K29" s="248"/>
      <c r="L29" s="248"/>
      <c r="M29" s="248"/>
      <c r="N29" s="248"/>
      <c r="O29" s="248"/>
      <c r="P29" s="248"/>
      <c r="Q29" s="248">
        <f t="shared" si="4"/>
        <v>0</v>
      </c>
      <c r="R29" s="248"/>
      <c r="S29" s="248"/>
      <c r="T29" s="248"/>
      <c r="U29" s="248"/>
    </row>
    <row r="30" spans="1:21" s="252" customFormat="1" ht="8.25" x14ac:dyDescent="0.15">
      <c r="A30" s="97">
        <v>500</v>
      </c>
      <c r="B30" s="97"/>
      <c r="C30" s="97"/>
      <c r="D30" s="98"/>
      <c r="E30" s="98" t="s">
        <v>38</v>
      </c>
      <c r="F30" s="99">
        <f>F31</f>
        <v>807362</v>
      </c>
      <c r="G30" s="99">
        <f t="shared" ref="G30:U30" si="10">G31</f>
        <v>0</v>
      </c>
      <c r="H30" s="99">
        <f t="shared" si="1"/>
        <v>0</v>
      </c>
      <c r="I30" s="99">
        <f t="shared" si="2"/>
        <v>0</v>
      </c>
      <c r="J30" s="99">
        <f t="shared" si="10"/>
        <v>0</v>
      </c>
      <c r="K30" s="99">
        <f t="shared" si="10"/>
        <v>0</v>
      </c>
      <c r="L30" s="99">
        <f t="shared" si="10"/>
        <v>0</v>
      </c>
      <c r="M30" s="99">
        <f t="shared" si="10"/>
        <v>0</v>
      </c>
      <c r="N30" s="99">
        <f t="shared" si="10"/>
        <v>0</v>
      </c>
      <c r="O30" s="99">
        <f t="shared" si="10"/>
        <v>0</v>
      </c>
      <c r="P30" s="99">
        <f t="shared" si="10"/>
        <v>0</v>
      </c>
      <c r="Q30" s="99">
        <f t="shared" si="4"/>
        <v>0</v>
      </c>
      <c r="R30" s="99">
        <f t="shared" si="10"/>
        <v>0</v>
      </c>
      <c r="S30" s="99">
        <f t="shared" si="10"/>
        <v>0</v>
      </c>
      <c r="T30" s="99">
        <f t="shared" si="10"/>
        <v>0</v>
      </c>
      <c r="U30" s="99">
        <f t="shared" si="10"/>
        <v>0</v>
      </c>
    </row>
    <row r="31" spans="1:21" s="501" customFormat="1" ht="8.25" x14ac:dyDescent="0.15">
      <c r="A31" s="178"/>
      <c r="B31" s="178">
        <v>50095</v>
      </c>
      <c r="C31" s="178"/>
      <c r="D31" s="179"/>
      <c r="E31" s="179" t="s">
        <v>106</v>
      </c>
      <c r="F31" s="248">
        <f>F32+F33</f>
        <v>807362</v>
      </c>
      <c r="G31" s="248">
        <f t="shared" ref="G31:U31" si="11">G32+G33</f>
        <v>0</v>
      </c>
      <c r="H31" s="248">
        <f t="shared" si="1"/>
        <v>0</v>
      </c>
      <c r="I31" s="248">
        <f t="shared" si="2"/>
        <v>0</v>
      </c>
      <c r="J31" s="248">
        <f t="shared" si="11"/>
        <v>0</v>
      </c>
      <c r="K31" s="248">
        <f t="shared" si="11"/>
        <v>0</v>
      </c>
      <c r="L31" s="248">
        <f t="shared" si="11"/>
        <v>0</v>
      </c>
      <c r="M31" s="248">
        <f t="shared" si="11"/>
        <v>0</v>
      </c>
      <c r="N31" s="248">
        <f t="shared" si="11"/>
        <v>0</v>
      </c>
      <c r="O31" s="248">
        <f t="shared" si="11"/>
        <v>0</v>
      </c>
      <c r="P31" s="248">
        <f t="shared" si="11"/>
        <v>0</v>
      </c>
      <c r="Q31" s="248">
        <f t="shared" si="4"/>
        <v>0</v>
      </c>
      <c r="R31" s="248">
        <f t="shared" si="11"/>
        <v>0</v>
      </c>
      <c r="S31" s="248">
        <f t="shared" si="11"/>
        <v>0</v>
      </c>
      <c r="T31" s="248">
        <f t="shared" si="11"/>
        <v>0</v>
      </c>
      <c r="U31" s="248">
        <f t="shared" si="11"/>
        <v>0</v>
      </c>
    </row>
    <row r="32" spans="1:21" s="501" customFormat="1" ht="16.5" x14ac:dyDescent="0.15">
      <c r="A32" s="178"/>
      <c r="B32" s="178"/>
      <c r="C32" s="178">
        <v>605</v>
      </c>
      <c r="D32" s="179">
        <v>7</v>
      </c>
      <c r="E32" s="512" t="s">
        <v>409</v>
      </c>
      <c r="F32" s="248">
        <v>513723</v>
      </c>
      <c r="G32" s="248">
        <v>0</v>
      </c>
      <c r="H32" s="248">
        <f t="shared" si="1"/>
        <v>0</v>
      </c>
      <c r="I32" s="248">
        <f t="shared" si="2"/>
        <v>0</v>
      </c>
      <c r="J32" s="248"/>
      <c r="K32" s="248"/>
      <c r="L32" s="248"/>
      <c r="M32" s="248"/>
      <c r="N32" s="248"/>
      <c r="O32" s="248"/>
      <c r="P32" s="248"/>
      <c r="Q32" s="248">
        <f t="shared" si="4"/>
        <v>0</v>
      </c>
      <c r="R32" s="248"/>
      <c r="S32" s="248"/>
      <c r="T32" s="248"/>
      <c r="U32" s="248"/>
    </row>
    <row r="33" spans="1:22" s="501" customFormat="1" ht="16.5" x14ac:dyDescent="0.15">
      <c r="A33" s="178"/>
      <c r="B33" s="178"/>
      <c r="C33" s="178">
        <v>605</v>
      </c>
      <c r="D33" s="179">
        <v>9</v>
      </c>
      <c r="E33" s="512" t="s">
        <v>409</v>
      </c>
      <c r="F33" s="248">
        <v>293639</v>
      </c>
      <c r="G33" s="248">
        <v>0</v>
      </c>
      <c r="H33" s="248">
        <f t="shared" si="1"/>
        <v>0</v>
      </c>
      <c r="I33" s="248">
        <f t="shared" si="2"/>
        <v>0</v>
      </c>
      <c r="J33" s="248"/>
      <c r="K33" s="248"/>
      <c r="L33" s="248"/>
      <c r="M33" s="248"/>
      <c r="N33" s="248"/>
      <c r="O33" s="248"/>
      <c r="P33" s="248"/>
      <c r="Q33" s="248">
        <f t="shared" si="4"/>
        <v>0</v>
      </c>
      <c r="R33" s="248"/>
      <c r="S33" s="248"/>
      <c r="T33" s="248"/>
      <c r="U33" s="248"/>
    </row>
    <row r="34" spans="1:22" s="252" customFormat="1" ht="8.25" x14ac:dyDescent="0.15">
      <c r="A34" s="97">
        <v>600</v>
      </c>
      <c r="B34" s="97"/>
      <c r="C34" s="97"/>
      <c r="D34" s="98"/>
      <c r="E34" s="98" t="s">
        <v>197</v>
      </c>
      <c r="F34" s="99">
        <f>F35+F37+F39+F45</f>
        <v>2037353.69</v>
      </c>
      <c r="G34" s="99">
        <f t="shared" ref="G34:U34" si="12">G35+G37+G39+G45</f>
        <v>547591.78</v>
      </c>
      <c r="H34" s="99">
        <f t="shared" si="1"/>
        <v>26.877600226595906</v>
      </c>
      <c r="I34" s="99">
        <f t="shared" si="2"/>
        <v>220175.75</v>
      </c>
      <c r="J34" s="99">
        <f t="shared" si="12"/>
        <v>0</v>
      </c>
      <c r="K34" s="99">
        <f t="shared" si="12"/>
        <v>220175.75</v>
      </c>
      <c r="L34" s="99">
        <f t="shared" si="12"/>
        <v>0</v>
      </c>
      <c r="M34" s="99">
        <f t="shared" si="12"/>
        <v>0</v>
      </c>
      <c r="N34" s="99">
        <f t="shared" si="12"/>
        <v>0</v>
      </c>
      <c r="O34" s="99">
        <f t="shared" si="12"/>
        <v>0</v>
      </c>
      <c r="P34" s="99">
        <f t="shared" si="12"/>
        <v>0</v>
      </c>
      <c r="Q34" s="99">
        <f t="shared" si="4"/>
        <v>327416.03000000003</v>
      </c>
      <c r="R34" s="99">
        <f t="shared" si="12"/>
        <v>327416.03000000003</v>
      </c>
      <c r="S34" s="99">
        <f t="shared" si="12"/>
        <v>0</v>
      </c>
      <c r="T34" s="99">
        <f t="shared" si="12"/>
        <v>0</v>
      </c>
      <c r="U34" s="99">
        <f t="shared" si="12"/>
        <v>0</v>
      </c>
      <c r="V34" s="254">
        <f>SUM(Q34+I34)</f>
        <v>547591.78</v>
      </c>
    </row>
    <row r="35" spans="1:22" s="501" customFormat="1" ht="16.5" x14ac:dyDescent="0.15">
      <c r="A35" s="503"/>
      <c r="B35" s="515">
        <v>60004</v>
      </c>
      <c r="C35" s="515"/>
      <c r="D35" s="516"/>
      <c r="E35" s="512" t="s">
        <v>407</v>
      </c>
      <c r="F35" s="521">
        <f>F36</f>
        <v>1000</v>
      </c>
      <c r="G35" s="521"/>
      <c r="H35" s="248">
        <f t="shared" si="1"/>
        <v>0</v>
      </c>
      <c r="I35" s="248">
        <f t="shared" si="2"/>
        <v>0</v>
      </c>
      <c r="J35" s="521"/>
      <c r="K35" s="521"/>
      <c r="L35" s="521"/>
      <c r="M35" s="248"/>
      <c r="N35" s="248"/>
      <c r="O35" s="248"/>
      <c r="P35" s="248"/>
      <c r="Q35" s="248">
        <f t="shared" si="4"/>
        <v>0</v>
      </c>
      <c r="R35" s="248"/>
      <c r="S35" s="248"/>
      <c r="T35" s="248"/>
      <c r="U35" s="248"/>
    </row>
    <row r="36" spans="1:22" s="501" customFormat="1" ht="57.75" x14ac:dyDescent="0.15">
      <c r="A36" s="503"/>
      <c r="B36" s="515"/>
      <c r="C36" s="515">
        <v>232</v>
      </c>
      <c r="D36" s="516">
        <v>0</v>
      </c>
      <c r="E36" s="512" t="s">
        <v>403</v>
      </c>
      <c r="F36" s="521">
        <v>1000</v>
      </c>
      <c r="G36" s="521">
        <v>0</v>
      </c>
      <c r="H36" s="248">
        <f t="shared" si="1"/>
        <v>0</v>
      </c>
      <c r="I36" s="248">
        <f t="shared" si="2"/>
        <v>0</v>
      </c>
      <c r="J36" s="248"/>
      <c r="K36" s="248"/>
      <c r="L36" s="521"/>
      <c r="M36" s="248"/>
      <c r="N36" s="248"/>
      <c r="O36" s="248"/>
      <c r="P36" s="248"/>
      <c r="Q36" s="248">
        <f t="shared" si="4"/>
        <v>0</v>
      </c>
      <c r="R36" s="248"/>
      <c r="S36" s="248"/>
      <c r="T36" s="248"/>
      <c r="U36" s="248"/>
    </row>
    <row r="37" spans="1:22" s="501" customFormat="1" ht="16.5" x14ac:dyDescent="0.15">
      <c r="A37" s="178"/>
      <c r="B37" s="178">
        <v>60014</v>
      </c>
      <c r="C37" s="178"/>
      <c r="D37" s="179"/>
      <c r="E37" s="179" t="s">
        <v>107</v>
      </c>
      <c r="F37" s="248">
        <f>F38</f>
        <v>108000</v>
      </c>
      <c r="G37" s="248">
        <f t="shared" ref="G37:U37" si="13">G38</f>
        <v>49755</v>
      </c>
      <c r="H37" s="248">
        <f t="shared" si="1"/>
        <v>46.069444444444443</v>
      </c>
      <c r="I37" s="248">
        <f t="shared" si="2"/>
        <v>49755</v>
      </c>
      <c r="J37" s="248">
        <f t="shared" si="13"/>
        <v>0</v>
      </c>
      <c r="K37" s="248">
        <f t="shared" si="13"/>
        <v>49755</v>
      </c>
      <c r="L37" s="248">
        <f t="shared" si="13"/>
        <v>0</v>
      </c>
      <c r="M37" s="248">
        <f t="shared" si="13"/>
        <v>0</v>
      </c>
      <c r="N37" s="248">
        <f t="shared" si="13"/>
        <v>0</v>
      </c>
      <c r="O37" s="248">
        <f t="shared" si="13"/>
        <v>0</v>
      </c>
      <c r="P37" s="248">
        <f t="shared" si="13"/>
        <v>0</v>
      </c>
      <c r="Q37" s="248">
        <f t="shared" si="4"/>
        <v>0</v>
      </c>
      <c r="R37" s="248">
        <f t="shared" si="13"/>
        <v>0</v>
      </c>
      <c r="S37" s="248">
        <f t="shared" si="13"/>
        <v>0</v>
      </c>
      <c r="T37" s="248">
        <f t="shared" si="13"/>
        <v>0</v>
      </c>
      <c r="U37" s="248">
        <f t="shared" si="13"/>
        <v>0</v>
      </c>
    </row>
    <row r="38" spans="1:22" s="501" customFormat="1" ht="8.25" x14ac:dyDescent="0.15">
      <c r="A38" s="503"/>
      <c r="B38" s="515"/>
      <c r="C38" s="515">
        <v>430</v>
      </c>
      <c r="D38" s="516">
        <v>0</v>
      </c>
      <c r="E38" s="512" t="s">
        <v>395</v>
      </c>
      <c r="F38" s="521">
        <v>108000</v>
      </c>
      <c r="G38" s="521">
        <v>49755</v>
      </c>
      <c r="H38" s="248">
        <f t="shared" si="1"/>
        <v>46.069444444444443</v>
      </c>
      <c r="I38" s="248">
        <f t="shared" si="2"/>
        <v>49755</v>
      </c>
      <c r="J38" s="248"/>
      <c r="K38" s="521">
        <v>49755</v>
      </c>
      <c r="L38" s="248"/>
      <c r="M38" s="248"/>
      <c r="N38" s="248"/>
      <c r="O38" s="248"/>
      <c r="P38" s="248"/>
      <c r="Q38" s="248">
        <f t="shared" si="4"/>
        <v>0</v>
      </c>
      <c r="R38" s="248"/>
      <c r="S38" s="248"/>
      <c r="T38" s="248"/>
      <c r="U38" s="248"/>
    </row>
    <row r="39" spans="1:22" s="501" customFormat="1" ht="8.25" x14ac:dyDescent="0.15">
      <c r="A39" s="178"/>
      <c r="B39" s="178">
        <v>60016</v>
      </c>
      <c r="C39" s="178"/>
      <c r="D39" s="179"/>
      <c r="E39" s="179" t="s">
        <v>108</v>
      </c>
      <c r="F39" s="248">
        <f>SUM(F40:F44)</f>
        <v>1814853.69</v>
      </c>
      <c r="G39" s="248">
        <f t="shared" ref="G39:U39" si="14">SUM(G40:G44)</f>
        <v>432710.65</v>
      </c>
      <c r="H39" s="248">
        <f t="shared" si="1"/>
        <v>23.842729162371214</v>
      </c>
      <c r="I39" s="248">
        <f t="shared" si="2"/>
        <v>105294.62</v>
      </c>
      <c r="J39" s="248">
        <f t="shared" si="14"/>
        <v>0</v>
      </c>
      <c r="K39" s="248">
        <f t="shared" si="14"/>
        <v>105294.62</v>
      </c>
      <c r="L39" s="248">
        <f t="shared" si="14"/>
        <v>0</v>
      </c>
      <c r="M39" s="248">
        <f t="shared" si="14"/>
        <v>0</v>
      </c>
      <c r="N39" s="248">
        <f t="shared" si="14"/>
        <v>0</v>
      </c>
      <c r="O39" s="248">
        <f t="shared" si="14"/>
        <v>0</v>
      </c>
      <c r="P39" s="248">
        <f t="shared" si="14"/>
        <v>0</v>
      </c>
      <c r="Q39" s="248">
        <f t="shared" si="4"/>
        <v>327416.03000000003</v>
      </c>
      <c r="R39" s="248">
        <f t="shared" si="14"/>
        <v>327416.03000000003</v>
      </c>
      <c r="S39" s="248">
        <f t="shared" si="14"/>
        <v>0</v>
      </c>
      <c r="T39" s="248">
        <f t="shared" si="14"/>
        <v>0</v>
      </c>
      <c r="U39" s="248">
        <f t="shared" si="14"/>
        <v>0</v>
      </c>
    </row>
    <row r="40" spans="1:22" s="501" customFormat="1" ht="16.5" x14ac:dyDescent="0.15">
      <c r="A40" s="503"/>
      <c r="B40" s="515"/>
      <c r="C40" s="515">
        <v>421</v>
      </c>
      <c r="D40" s="516">
        <v>0</v>
      </c>
      <c r="E40" s="512" t="s">
        <v>401</v>
      </c>
      <c r="F40" s="521">
        <v>143927.01999999999</v>
      </c>
      <c r="G40" s="521">
        <v>8901.64</v>
      </c>
      <c r="H40" s="248">
        <f t="shared" si="1"/>
        <v>6.1848289501165246</v>
      </c>
      <c r="I40" s="248">
        <f t="shared" si="2"/>
        <v>8901.64</v>
      </c>
      <c r="J40" s="248"/>
      <c r="K40" s="521">
        <v>8901.64</v>
      </c>
      <c r="L40" s="248"/>
      <c r="M40" s="248"/>
      <c r="N40" s="248"/>
      <c r="O40" s="248"/>
      <c r="P40" s="248"/>
      <c r="Q40" s="248">
        <f t="shared" si="4"/>
        <v>0</v>
      </c>
      <c r="R40" s="248"/>
      <c r="S40" s="248"/>
      <c r="T40" s="248"/>
      <c r="U40" s="248"/>
    </row>
    <row r="41" spans="1:22" s="501" customFormat="1" ht="16.5" x14ac:dyDescent="0.15">
      <c r="A41" s="503"/>
      <c r="B41" s="515"/>
      <c r="C41" s="515">
        <v>427</v>
      </c>
      <c r="D41" s="516">
        <v>0</v>
      </c>
      <c r="E41" s="512" t="s">
        <v>394</v>
      </c>
      <c r="F41" s="521">
        <v>221855.67</v>
      </c>
      <c r="G41" s="521">
        <v>49240</v>
      </c>
      <c r="H41" s="248">
        <f t="shared" si="1"/>
        <v>22.194609675740988</v>
      </c>
      <c r="I41" s="248">
        <f t="shared" si="2"/>
        <v>49240</v>
      </c>
      <c r="J41" s="248"/>
      <c r="K41" s="521">
        <v>49240</v>
      </c>
      <c r="L41" s="248"/>
      <c r="M41" s="248"/>
      <c r="N41" s="248"/>
      <c r="O41" s="248"/>
      <c r="P41" s="248"/>
      <c r="Q41" s="248">
        <f t="shared" si="4"/>
        <v>0</v>
      </c>
      <c r="R41" s="248"/>
      <c r="S41" s="248"/>
      <c r="T41" s="248"/>
      <c r="U41" s="248"/>
    </row>
    <row r="42" spans="1:22" s="501" customFormat="1" ht="8.25" x14ac:dyDescent="0.15">
      <c r="A42" s="503"/>
      <c r="B42" s="515"/>
      <c r="C42" s="515">
        <v>430</v>
      </c>
      <c r="D42" s="516">
        <v>0</v>
      </c>
      <c r="E42" s="512" t="s">
        <v>395</v>
      </c>
      <c r="F42" s="521">
        <v>226000</v>
      </c>
      <c r="G42" s="521">
        <v>44358.98</v>
      </c>
      <c r="H42" s="248">
        <f t="shared" si="1"/>
        <v>19.62786725663717</v>
      </c>
      <c r="I42" s="248">
        <f t="shared" si="2"/>
        <v>44358.98</v>
      </c>
      <c r="J42" s="248"/>
      <c r="K42" s="521">
        <v>44358.98</v>
      </c>
      <c r="L42" s="248"/>
      <c r="M42" s="248"/>
      <c r="N42" s="248"/>
      <c r="O42" s="248"/>
      <c r="P42" s="248"/>
      <c r="Q42" s="248">
        <f t="shared" si="4"/>
        <v>0</v>
      </c>
      <c r="R42" s="248"/>
      <c r="S42" s="248"/>
      <c r="T42" s="248"/>
      <c r="U42" s="248"/>
    </row>
    <row r="43" spans="1:22" s="501" customFormat="1" ht="8.25" x14ac:dyDescent="0.15">
      <c r="A43" s="503"/>
      <c r="B43" s="515"/>
      <c r="C43" s="515">
        <v>443</v>
      </c>
      <c r="D43" s="516">
        <v>0</v>
      </c>
      <c r="E43" s="512" t="s">
        <v>405</v>
      </c>
      <c r="F43" s="521">
        <v>3300</v>
      </c>
      <c r="G43" s="521">
        <v>2794</v>
      </c>
      <c r="H43" s="248">
        <f t="shared" si="1"/>
        <v>84.666666666666671</v>
      </c>
      <c r="I43" s="248">
        <f t="shared" si="2"/>
        <v>2794</v>
      </c>
      <c r="J43" s="248"/>
      <c r="K43" s="521">
        <v>2794</v>
      </c>
      <c r="L43" s="248"/>
      <c r="M43" s="248"/>
      <c r="N43" s="248"/>
      <c r="O43" s="248"/>
      <c r="P43" s="248"/>
      <c r="Q43" s="248">
        <f t="shared" si="4"/>
        <v>0</v>
      </c>
      <c r="R43" s="248"/>
      <c r="S43" s="248"/>
      <c r="T43" s="248"/>
      <c r="U43" s="248"/>
    </row>
    <row r="44" spans="1:22" s="501" customFormat="1" ht="16.5" x14ac:dyDescent="0.15">
      <c r="A44" s="503"/>
      <c r="B44" s="515"/>
      <c r="C44" s="515">
        <v>605</v>
      </c>
      <c r="D44" s="516">
        <v>0</v>
      </c>
      <c r="E44" s="512" t="s">
        <v>409</v>
      </c>
      <c r="F44" s="521">
        <v>1219771</v>
      </c>
      <c r="G44" s="521">
        <v>327416.03000000003</v>
      </c>
      <c r="H44" s="248">
        <f t="shared" si="1"/>
        <v>26.842417962060093</v>
      </c>
      <c r="I44" s="248">
        <f t="shared" si="2"/>
        <v>0</v>
      </c>
      <c r="J44" s="248"/>
      <c r="K44" s="522"/>
      <c r="L44" s="248"/>
      <c r="M44" s="248"/>
      <c r="N44" s="248"/>
      <c r="O44" s="248"/>
      <c r="P44" s="248"/>
      <c r="Q44" s="248">
        <f t="shared" si="4"/>
        <v>327416.03000000003</v>
      </c>
      <c r="R44" s="521">
        <v>327416.03000000003</v>
      </c>
      <c r="S44" s="248"/>
      <c r="T44" s="248"/>
      <c r="U44" s="248"/>
    </row>
    <row r="45" spans="1:22" s="501" customFormat="1" ht="8.25" x14ac:dyDescent="0.15">
      <c r="A45" s="178"/>
      <c r="B45" s="178">
        <v>60095</v>
      </c>
      <c r="C45" s="178"/>
      <c r="D45" s="179"/>
      <c r="E45" s="179" t="s">
        <v>106</v>
      </c>
      <c r="F45" s="248">
        <f>SUM(F46:F49)</f>
        <v>113500</v>
      </c>
      <c r="G45" s="248">
        <f t="shared" ref="G45:U45" si="15">SUM(G46:G49)</f>
        <v>65126.13</v>
      </c>
      <c r="H45" s="248">
        <f t="shared" si="1"/>
        <v>57.379850220264316</v>
      </c>
      <c r="I45" s="248">
        <f t="shared" si="2"/>
        <v>65126.13</v>
      </c>
      <c r="J45" s="248">
        <f t="shared" si="15"/>
        <v>0</v>
      </c>
      <c r="K45" s="248">
        <f t="shared" si="15"/>
        <v>65126.13</v>
      </c>
      <c r="L45" s="248">
        <f t="shared" si="15"/>
        <v>0</v>
      </c>
      <c r="M45" s="248">
        <f t="shared" si="15"/>
        <v>0</v>
      </c>
      <c r="N45" s="248">
        <f t="shared" si="15"/>
        <v>0</v>
      </c>
      <c r="O45" s="248">
        <f t="shared" si="15"/>
        <v>0</v>
      </c>
      <c r="P45" s="248">
        <f t="shared" si="15"/>
        <v>0</v>
      </c>
      <c r="Q45" s="248">
        <f t="shared" si="4"/>
        <v>0</v>
      </c>
      <c r="R45" s="248">
        <f t="shared" si="15"/>
        <v>0</v>
      </c>
      <c r="S45" s="248">
        <f t="shared" si="15"/>
        <v>0</v>
      </c>
      <c r="T45" s="248">
        <f t="shared" si="15"/>
        <v>0</v>
      </c>
      <c r="U45" s="248">
        <f t="shared" si="15"/>
        <v>0</v>
      </c>
    </row>
    <row r="46" spans="1:22" s="501" customFormat="1" ht="16.5" x14ac:dyDescent="0.15">
      <c r="A46" s="503"/>
      <c r="B46" s="515"/>
      <c r="C46" s="515">
        <v>421</v>
      </c>
      <c r="D46" s="516">
        <v>0</v>
      </c>
      <c r="E46" s="512" t="s">
        <v>401</v>
      </c>
      <c r="F46" s="521">
        <v>6200</v>
      </c>
      <c r="G46" s="521">
        <v>0</v>
      </c>
      <c r="H46" s="248">
        <f t="shared" si="1"/>
        <v>0</v>
      </c>
      <c r="I46" s="248">
        <f t="shared" si="2"/>
        <v>0</v>
      </c>
      <c r="J46" s="248"/>
      <c r="K46" s="521">
        <v>0</v>
      </c>
      <c r="L46" s="248"/>
      <c r="M46" s="248"/>
      <c r="N46" s="248"/>
      <c r="O46" s="248"/>
      <c r="P46" s="248"/>
      <c r="Q46" s="248">
        <f t="shared" si="4"/>
        <v>0</v>
      </c>
      <c r="R46" s="248"/>
      <c r="S46" s="248"/>
      <c r="T46" s="248"/>
      <c r="U46" s="248"/>
    </row>
    <row r="47" spans="1:22" s="501" customFormat="1" ht="16.5" x14ac:dyDescent="0.15">
      <c r="A47" s="503"/>
      <c r="B47" s="515"/>
      <c r="C47" s="515">
        <v>427</v>
      </c>
      <c r="D47" s="516">
        <v>0</v>
      </c>
      <c r="E47" s="512" t="s">
        <v>394</v>
      </c>
      <c r="F47" s="521">
        <v>22000</v>
      </c>
      <c r="G47" s="521">
        <v>0</v>
      </c>
      <c r="H47" s="248">
        <f t="shared" si="1"/>
        <v>0</v>
      </c>
      <c r="I47" s="248">
        <f t="shared" si="2"/>
        <v>0</v>
      </c>
      <c r="J47" s="248"/>
      <c r="K47" s="521">
        <v>0</v>
      </c>
      <c r="L47" s="248"/>
      <c r="M47" s="248"/>
      <c r="N47" s="248"/>
      <c r="O47" s="248"/>
      <c r="P47" s="248"/>
      <c r="Q47" s="248">
        <f t="shared" si="4"/>
        <v>0</v>
      </c>
      <c r="R47" s="248"/>
      <c r="S47" s="248"/>
      <c r="T47" s="248"/>
      <c r="U47" s="248"/>
    </row>
    <row r="48" spans="1:22" s="501" customFormat="1" ht="8.25" x14ac:dyDescent="0.15">
      <c r="A48" s="503"/>
      <c r="B48" s="515"/>
      <c r="C48" s="515">
        <v>430</v>
      </c>
      <c r="D48" s="516">
        <v>0</v>
      </c>
      <c r="E48" s="512" t="s">
        <v>395</v>
      </c>
      <c r="F48" s="521">
        <v>85000</v>
      </c>
      <c r="G48" s="521">
        <v>64868.06</v>
      </c>
      <c r="H48" s="248">
        <f t="shared" si="1"/>
        <v>76.315364705882345</v>
      </c>
      <c r="I48" s="248">
        <f t="shared" si="2"/>
        <v>64868.06</v>
      </c>
      <c r="J48" s="248"/>
      <c r="K48" s="521">
        <v>64868.06</v>
      </c>
      <c r="L48" s="248"/>
      <c r="M48" s="248"/>
      <c r="N48" s="248"/>
      <c r="O48" s="248"/>
      <c r="P48" s="248"/>
      <c r="Q48" s="248">
        <f t="shared" si="4"/>
        <v>0</v>
      </c>
      <c r="R48" s="248"/>
      <c r="S48" s="248"/>
      <c r="T48" s="248"/>
      <c r="U48" s="248"/>
    </row>
    <row r="49" spans="1:22" s="501" customFormat="1" ht="8.25" x14ac:dyDescent="0.15">
      <c r="A49" s="503"/>
      <c r="B49" s="515"/>
      <c r="C49" s="515">
        <v>443</v>
      </c>
      <c r="D49" s="516">
        <v>0</v>
      </c>
      <c r="E49" s="512" t="s">
        <v>405</v>
      </c>
      <c r="F49" s="521">
        <v>300</v>
      </c>
      <c r="G49" s="521">
        <v>258.07</v>
      </c>
      <c r="H49" s="248">
        <f t="shared" si="1"/>
        <v>86.023333333333326</v>
      </c>
      <c r="I49" s="248">
        <f t="shared" si="2"/>
        <v>258.07</v>
      </c>
      <c r="J49" s="248"/>
      <c r="K49" s="521">
        <v>258.07</v>
      </c>
      <c r="L49" s="248"/>
      <c r="M49" s="248"/>
      <c r="N49" s="248"/>
      <c r="O49" s="248"/>
      <c r="P49" s="248"/>
      <c r="Q49" s="248">
        <f t="shared" si="4"/>
        <v>0</v>
      </c>
      <c r="R49" s="248"/>
      <c r="S49" s="248"/>
      <c r="T49" s="248"/>
      <c r="U49" s="248"/>
    </row>
    <row r="50" spans="1:22" s="252" customFormat="1" ht="8.25" x14ac:dyDescent="0.15">
      <c r="A50" s="97">
        <v>630</v>
      </c>
      <c r="B50" s="97"/>
      <c r="C50" s="97"/>
      <c r="D50" s="98"/>
      <c r="E50" s="98" t="s">
        <v>264</v>
      </c>
      <c r="F50" s="99">
        <f>F51</f>
        <v>18152</v>
      </c>
      <c r="G50" s="99">
        <f t="shared" ref="G50:U50" si="16">G51</f>
        <v>9301.86</v>
      </c>
      <c r="H50" s="99">
        <f t="shared" si="1"/>
        <v>51.24427060379022</v>
      </c>
      <c r="I50" s="99">
        <f t="shared" si="2"/>
        <v>9301.86</v>
      </c>
      <c r="J50" s="99">
        <f t="shared" si="16"/>
        <v>0</v>
      </c>
      <c r="K50" s="99">
        <f t="shared" si="16"/>
        <v>9301.86</v>
      </c>
      <c r="L50" s="99">
        <f t="shared" si="16"/>
        <v>0</v>
      </c>
      <c r="M50" s="99">
        <f t="shared" si="16"/>
        <v>0</v>
      </c>
      <c r="N50" s="99">
        <f t="shared" si="16"/>
        <v>0</v>
      </c>
      <c r="O50" s="99">
        <f t="shared" si="16"/>
        <v>0</v>
      </c>
      <c r="P50" s="99">
        <f t="shared" si="16"/>
        <v>0</v>
      </c>
      <c r="Q50" s="99">
        <f t="shared" si="4"/>
        <v>0</v>
      </c>
      <c r="R50" s="99">
        <f t="shared" si="16"/>
        <v>0</v>
      </c>
      <c r="S50" s="99">
        <f t="shared" si="16"/>
        <v>0</v>
      </c>
      <c r="T50" s="99">
        <f t="shared" si="16"/>
        <v>0</v>
      </c>
      <c r="U50" s="99">
        <f t="shared" si="16"/>
        <v>0</v>
      </c>
    </row>
    <row r="51" spans="1:22" s="501" customFormat="1" ht="24.75" x14ac:dyDescent="0.15">
      <c r="A51" s="178"/>
      <c r="B51" s="178">
        <v>63003</v>
      </c>
      <c r="C51" s="178"/>
      <c r="D51" s="179"/>
      <c r="E51" s="179" t="s">
        <v>281</v>
      </c>
      <c r="F51" s="248">
        <f>SUM(F52:F53)</f>
        <v>18152</v>
      </c>
      <c r="G51" s="248">
        <f t="shared" ref="G51:U51" si="17">SUM(G52:G53)</f>
        <v>9301.86</v>
      </c>
      <c r="H51" s="248">
        <f t="shared" si="1"/>
        <v>51.24427060379022</v>
      </c>
      <c r="I51" s="248">
        <f t="shared" si="2"/>
        <v>9301.86</v>
      </c>
      <c r="J51" s="248">
        <f t="shared" si="17"/>
        <v>0</v>
      </c>
      <c r="K51" s="248">
        <f t="shared" si="17"/>
        <v>9301.86</v>
      </c>
      <c r="L51" s="248">
        <f t="shared" si="17"/>
        <v>0</v>
      </c>
      <c r="M51" s="248">
        <f t="shared" si="17"/>
        <v>0</v>
      </c>
      <c r="N51" s="248">
        <f t="shared" si="17"/>
        <v>0</v>
      </c>
      <c r="O51" s="248">
        <f t="shared" si="17"/>
        <v>0</v>
      </c>
      <c r="P51" s="248">
        <f t="shared" si="17"/>
        <v>0</v>
      </c>
      <c r="Q51" s="248">
        <f t="shared" si="4"/>
        <v>0</v>
      </c>
      <c r="R51" s="248">
        <f t="shared" si="17"/>
        <v>0</v>
      </c>
      <c r="S51" s="248">
        <f t="shared" si="17"/>
        <v>0</v>
      </c>
      <c r="T51" s="248">
        <f t="shared" si="17"/>
        <v>0</v>
      </c>
      <c r="U51" s="248">
        <f t="shared" si="17"/>
        <v>0</v>
      </c>
    </row>
    <row r="52" spans="1:22" s="501" customFormat="1" ht="8.25" x14ac:dyDescent="0.15">
      <c r="A52" s="503"/>
      <c r="B52" s="515"/>
      <c r="C52" s="515">
        <v>430</v>
      </c>
      <c r="D52" s="516">
        <v>0</v>
      </c>
      <c r="E52" s="512" t="s">
        <v>395</v>
      </c>
      <c r="F52" s="521">
        <v>15000</v>
      </c>
      <c r="G52" s="521">
        <v>6150</v>
      </c>
      <c r="H52" s="248">
        <f t="shared" si="1"/>
        <v>41</v>
      </c>
      <c r="I52" s="248">
        <f t="shared" si="2"/>
        <v>6150</v>
      </c>
      <c r="J52" s="248"/>
      <c r="K52" s="521">
        <v>6150</v>
      </c>
      <c r="L52" s="248"/>
      <c r="M52" s="248"/>
      <c r="N52" s="248"/>
      <c r="O52" s="248"/>
      <c r="P52" s="248"/>
      <c r="Q52" s="248">
        <f t="shared" si="4"/>
        <v>0</v>
      </c>
      <c r="R52" s="248"/>
      <c r="S52" s="248"/>
      <c r="T52" s="248"/>
      <c r="U52" s="248"/>
    </row>
    <row r="53" spans="1:22" s="501" customFormat="1" ht="8.25" x14ac:dyDescent="0.15">
      <c r="A53" s="503"/>
      <c r="B53" s="515"/>
      <c r="C53" s="515">
        <v>443</v>
      </c>
      <c r="D53" s="516">
        <v>0</v>
      </c>
      <c r="E53" s="512" t="s">
        <v>405</v>
      </c>
      <c r="F53" s="521">
        <v>3152</v>
      </c>
      <c r="G53" s="521">
        <v>3151.86</v>
      </c>
      <c r="H53" s="248">
        <f t="shared" si="1"/>
        <v>99.995558375634516</v>
      </c>
      <c r="I53" s="248">
        <f t="shared" si="2"/>
        <v>3151.86</v>
      </c>
      <c r="J53" s="248"/>
      <c r="K53" s="521">
        <v>3151.86</v>
      </c>
      <c r="L53" s="248"/>
      <c r="M53" s="248"/>
      <c r="N53" s="248"/>
      <c r="O53" s="248"/>
      <c r="P53" s="248"/>
      <c r="Q53" s="248">
        <f t="shared" si="4"/>
        <v>0</v>
      </c>
      <c r="R53" s="248"/>
      <c r="S53" s="248"/>
      <c r="T53" s="248"/>
      <c r="U53" s="248"/>
    </row>
    <row r="54" spans="1:22" s="252" customFormat="1" ht="16.5" x14ac:dyDescent="0.15">
      <c r="A54" s="97">
        <v>700</v>
      </c>
      <c r="B54" s="97"/>
      <c r="C54" s="97"/>
      <c r="D54" s="98"/>
      <c r="E54" s="98" t="s">
        <v>40</v>
      </c>
      <c r="F54" s="99">
        <f>F55+F63</f>
        <v>2698465.67</v>
      </c>
      <c r="G54" s="99">
        <f t="shared" ref="G54:U54" si="18">G55+G63</f>
        <v>1588083.22</v>
      </c>
      <c r="H54" s="99">
        <f t="shared" si="1"/>
        <v>58.851340510105508</v>
      </c>
      <c r="I54" s="99">
        <f t="shared" si="2"/>
        <v>1246563.3300000003</v>
      </c>
      <c r="J54" s="99">
        <f t="shared" si="18"/>
        <v>20725.870000000003</v>
      </c>
      <c r="K54" s="99">
        <f t="shared" si="18"/>
        <v>1225837.4600000002</v>
      </c>
      <c r="L54" s="99">
        <f t="shared" si="18"/>
        <v>0</v>
      </c>
      <c r="M54" s="99">
        <f t="shared" si="18"/>
        <v>0</v>
      </c>
      <c r="N54" s="99">
        <f t="shared" si="18"/>
        <v>0</v>
      </c>
      <c r="O54" s="99">
        <f t="shared" si="18"/>
        <v>0</v>
      </c>
      <c r="P54" s="99">
        <f t="shared" si="18"/>
        <v>0</v>
      </c>
      <c r="Q54" s="99">
        <f t="shared" si="4"/>
        <v>341519.89</v>
      </c>
      <c r="R54" s="99">
        <f t="shared" si="18"/>
        <v>341519.89</v>
      </c>
      <c r="S54" s="99">
        <f t="shared" si="18"/>
        <v>0</v>
      </c>
      <c r="T54" s="99">
        <f t="shared" si="18"/>
        <v>0</v>
      </c>
      <c r="U54" s="99">
        <f t="shared" si="18"/>
        <v>0</v>
      </c>
      <c r="V54" s="254">
        <f>SUM(Q54+I54)</f>
        <v>1588083.2200000002</v>
      </c>
    </row>
    <row r="55" spans="1:22" s="501" customFormat="1" ht="16.5" x14ac:dyDescent="0.15">
      <c r="A55" s="178"/>
      <c r="B55" s="178">
        <v>70005</v>
      </c>
      <c r="C55" s="178"/>
      <c r="D55" s="179"/>
      <c r="E55" s="179" t="s">
        <v>347</v>
      </c>
      <c r="F55" s="248">
        <f>SUM(F56:F62)</f>
        <v>823471</v>
      </c>
      <c r="G55" s="248">
        <f t="shared" ref="G55:U55" si="19">SUM(G56:G62)</f>
        <v>416395.47</v>
      </c>
      <c r="H55" s="248">
        <f t="shared" si="1"/>
        <v>50.565893638027326</v>
      </c>
      <c r="I55" s="248">
        <f t="shared" si="2"/>
        <v>74875.58</v>
      </c>
      <c r="J55" s="248">
        <f t="shared" si="19"/>
        <v>0</v>
      </c>
      <c r="K55" s="248">
        <f t="shared" si="19"/>
        <v>74875.58</v>
      </c>
      <c r="L55" s="248">
        <f t="shared" si="19"/>
        <v>0</v>
      </c>
      <c r="M55" s="248">
        <f t="shared" si="19"/>
        <v>0</v>
      </c>
      <c r="N55" s="248">
        <f t="shared" si="19"/>
        <v>0</v>
      </c>
      <c r="O55" s="248">
        <f t="shared" si="19"/>
        <v>0</v>
      </c>
      <c r="P55" s="248">
        <f t="shared" si="19"/>
        <v>0</v>
      </c>
      <c r="Q55" s="248">
        <f t="shared" si="4"/>
        <v>341519.89</v>
      </c>
      <c r="R55" s="248">
        <f t="shared" si="19"/>
        <v>341519.89</v>
      </c>
      <c r="S55" s="248">
        <f t="shared" si="19"/>
        <v>0</v>
      </c>
      <c r="T55" s="248">
        <f t="shared" si="19"/>
        <v>0</v>
      </c>
      <c r="U55" s="248">
        <f t="shared" si="19"/>
        <v>0</v>
      </c>
    </row>
    <row r="56" spans="1:22" s="501" customFormat="1" ht="8.25" x14ac:dyDescent="0.15">
      <c r="A56" s="503"/>
      <c r="B56" s="515"/>
      <c r="C56" s="515">
        <v>430</v>
      </c>
      <c r="D56" s="516">
        <v>0</v>
      </c>
      <c r="E56" s="512" t="s">
        <v>395</v>
      </c>
      <c r="F56" s="521">
        <v>30000</v>
      </c>
      <c r="G56" s="521">
        <v>8288.8799999999992</v>
      </c>
      <c r="H56" s="248">
        <f t="shared" si="1"/>
        <v>27.6296</v>
      </c>
      <c r="I56" s="248">
        <f t="shared" si="2"/>
        <v>8288.8799999999992</v>
      </c>
      <c r="J56" s="248"/>
      <c r="K56" s="521">
        <v>8288.8799999999992</v>
      </c>
      <c r="L56" s="248"/>
      <c r="M56" s="248"/>
      <c r="N56" s="248"/>
      <c r="O56" s="248"/>
      <c r="P56" s="248"/>
      <c r="Q56" s="248">
        <f t="shared" si="4"/>
        <v>0</v>
      </c>
      <c r="R56" s="248"/>
      <c r="S56" s="248"/>
      <c r="T56" s="248"/>
      <c r="U56" s="248"/>
    </row>
    <row r="57" spans="1:22" s="501" customFormat="1" ht="8.25" x14ac:dyDescent="0.15">
      <c r="A57" s="503"/>
      <c r="B57" s="515"/>
      <c r="C57" s="515">
        <v>443</v>
      </c>
      <c r="D57" s="516">
        <v>0</v>
      </c>
      <c r="E57" s="512" t="s">
        <v>405</v>
      </c>
      <c r="F57" s="521">
        <v>10000</v>
      </c>
      <c r="G57" s="521">
        <v>1205.69</v>
      </c>
      <c r="H57" s="248">
        <f t="shared" si="1"/>
        <v>12.056900000000001</v>
      </c>
      <c r="I57" s="248">
        <f t="shared" si="2"/>
        <v>1205.69</v>
      </c>
      <c r="J57" s="248"/>
      <c r="K57" s="521">
        <v>1205.69</v>
      </c>
      <c r="L57" s="248"/>
      <c r="M57" s="248"/>
      <c r="N57" s="248"/>
      <c r="O57" s="248"/>
      <c r="P57" s="248"/>
      <c r="Q57" s="248">
        <f t="shared" si="4"/>
        <v>0</v>
      </c>
      <c r="R57" s="248"/>
      <c r="S57" s="248"/>
      <c r="T57" s="248"/>
      <c r="U57" s="248"/>
    </row>
    <row r="58" spans="1:22" s="501" customFormat="1" ht="16.5" x14ac:dyDescent="0.15">
      <c r="A58" s="503"/>
      <c r="B58" s="515"/>
      <c r="C58" s="515">
        <v>448</v>
      </c>
      <c r="D58" s="516">
        <v>0</v>
      </c>
      <c r="E58" s="512" t="s">
        <v>72</v>
      </c>
      <c r="F58" s="521">
        <v>91000</v>
      </c>
      <c r="G58" s="521">
        <v>38325</v>
      </c>
      <c r="H58" s="248">
        <f t="shared" si="1"/>
        <v>42.115384615384613</v>
      </c>
      <c r="I58" s="248">
        <f t="shared" si="2"/>
        <v>38325</v>
      </c>
      <c r="J58" s="248"/>
      <c r="K58" s="521">
        <v>38325</v>
      </c>
      <c r="L58" s="248"/>
      <c r="M58" s="248"/>
      <c r="N58" s="248"/>
      <c r="O58" s="248"/>
      <c r="P58" s="248"/>
      <c r="Q58" s="248">
        <f t="shared" si="4"/>
        <v>0</v>
      </c>
      <c r="R58" s="248"/>
      <c r="S58" s="248"/>
      <c r="T58" s="248"/>
      <c r="U58" s="248"/>
    </row>
    <row r="59" spans="1:22" s="501" customFormat="1" ht="24.75" x14ac:dyDescent="0.15">
      <c r="A59" s="503"/>
      <c r="B59" s="515"/>
      <c r="C59" s="515">
        <v>452</v>
      </c>
      <c r="D59" s="516">
        <v>0</v>
      </c>
      <c r="E59" s="512" t="s">
        <v>411</v>
      </c>
      <c r="F59" s="521">
        <v>12800</v>
      </c>
      <c r="G59" s="521">
        <v>12747.18</v>
      </c>
      <c r="H59" s="248">
        <f t="shared" si="1"/>
        <v>99.587343750000002</v>
      </c>
      <c r="I59" s="248">
        <f t="shared" si="2"/>
        <v>12747.18</v>
      </c>
      <c r="J59" s="248"/>
      <c r="K59" s="521">
        <v>12747.18</v>
      </c>
      <c r="L59" s="248"/>
      <c r="M59" s="248"/>
      <c r="N59" s="248"/>
      <c r="O59" s="248"/>
      <c r="P59" s="248"/>
      <c r="Q59" s="248">
        <f t="shared" si="4"/>
        <v>0</v>
      </c>
      <c r="R59" s="248"/>
      <c r="S59" s="248"/>
      <c r="T59" s="248"/>
      <c r="U59" s="248"/>
    </row>
    <row r="60" spans="1:22" s="501" customFormat="1" ht="24.75" x14ac:dyDescent="0.15">
      <c r="A60" s="503"/>
      <c r="B60" s="515"/>
      <c r="C60" s="515">
        <v>461</v>
      </c>
      <c r="D60" s="516">
        <v>0</v>
      </c>
      <c r="E60" s="512" t="s">
        <v>412</v>
      </c>
      <c r="F60" s="521">
        <v>20000</v>
      </c>
      <c r="G60" s="521">
        <v>14308.83</v>
      </c>
      <c r="H60" s="248">
        <f t="shared" si="1"/>
        <v>71.544150000000002</v>
      </c>
      <c r="I60" s="248">
        <f t="shared" si="2"/>
        <v>14308.83</v>
      </c>
      <c r="J60" s="248"/>
      <c r="K60" s="521">
        <v>14308.83</v>
      </c>
      <c r="L60" s="248"/>
      <c r="M60" s="248"/>
      <c r="N60" s="248"/>
      <c r="O60" s="248"/>
      <c r="P60" s="248"/>
      <c r="Q60" s="248">
        <f t="shared" si="4"/>
        <v>0</v>
      </c>
      <c r="R60" s="248"/>
      <c r="S60" s="248"/>
      <c r="T60" s="248"/>
      <c r="U60" s="248"/>
    </row>
    <row r="61" spans="1:22" s="501" customFormat="1" ht="16.5" x14ac:dyDescent="0.15">
      <c r="A61" s="503"/>
      <c r="B61" s="515"/>
      <c r="C61" s="515">
        <v>605</v>
      </c>
      <c r="D61" s="516">
        <v>0</v>
      </c>
      <c r="E61" s="512" t="s">
        <v>409</v>
      </c>
      <c r="F61" s="521">
        <v>584371</v>
      </c>
      <c r="G61" s="521">
        <v>270347.42</v>
      </c>
      <c r="H61" s="248">
        <f t="shared" si="1"/>
        <v>46.26297677331695</v>
      </c>
      <c r="I61" s="248">
        <f t="shared" si="2"/>
        <v>0</v>
      </c>
      <c r="J61" s="248"/>
      <c r="K61" s="248"/>
      <c r="L61" s="248"/>
      <c r="M61" s="248"/>
      <c r="N61" s="248"/>
      <c r="O61" s="248"/>
      <c r="P61" s="248"/>
      <c r="Q61" s="248">
        <f t="shared" si="4"/>
        <v>270347.42</v>
      </c>
      <c r="R61" s="521">
        <v>270347.42</v>
      </c>
      <c r="S61" s="248"/>
      <c r="T61" s="248"/>
      <c r="U61" s="248"/>
    </row>
    <row r="62" spans="1:22" s="501" customFormat="1" ht="24.75" x14ac:dyDescent="0.15">
      <c r="A62" s="503"/>
      <c r="B62" s="515"/>
      <c r="C62" s="515">
        <v>606</v>
      </c>
      <c r="D62" s="516">
        <v>0</v>
      </c>
      <c r="E62" s="512" t="s">
        <v>408</v>
      </c>
      <c r="F62" s="521">
        <v>75300</v>
      </c>
      <c r="G62" s="521">
        <v>71172.47</v>
      </c>
      <c r="H62" s="248">
        <f t="shared" si="1"/>
        <v>94.518552456839316</v>
      </c>
      <c r="I62" s="248">
        <f t="shared" si="2"/>
        <v>0</v>
      </c>
      <c r="J62" s="248"/>
      <c r="K62" s="248"/>
      <c r="L62" s="248"/>
      <c r="M62" s="248"/>
      <c r="N62" s="248"/>
      <c r="O62" s="248"/>
      <c r="P62" s="248"/>
      <c r="Q62" s="248">
        <f t="shared" si="4"/>
        <v>71172.47</v>
      </c>
      <c r="R62" s="521">
        <v>71172.47</v>
      </c>
      <c r="S62" s="248"/>
      <c r="T62" s="248"/>
      <c r="U62" s="248"/>
    </row>
    <row r="63" spans="1:22" s="501" customFormat="1" ht="8.25" x14ac:dyDescent="0.15">
      <c r="A63" s="178"/>
      <c r="B63" s="178">
        <v>70095</v>
      </c>
      <c r="C63" s="178"/>
      <c r="D63" s="179"/>
      <c r="E63" s="179" t="s">
        <v>106</v>
      </c>
      <c r="F63" s="248">
        <f>SUM(F64:F78)</f>
        <v>1874994.67</v>
      </c>
      <c r="G63" s="248">
        <f t="shared" ref="G63:U63" si="20">SUM(G64:G78)</f>
        <v>1171687.75</v>
      </c>
      <c r="H63" s="248">
        <f t="shared" si="1"/>
        <v>62.49019097211621</v>
      </c>
      <c r="I63" s="248">
        <f t="shared" si="2"/>
        <v>1171687.7500000002</v>
      </c>
      <c r="J63" s="248">
        <f t="shared" si="20"/>
        <v>20725.870000000003</v>
      </c>
      <c r="K63" s="248">
        <f t="shared" si="20"/>
        <v>1150961.8800000001</v>
      </c>
      <c r="L63" s="248">
        <f t="shared" si="20"/>
        <v>0</v>
      </c>
      <c r="M63" s="248">
        <f t="shared" si="20"/>
        <v>0</v>
      </c>
      <c r="N63" s="248">
        <f t="shared" si="20"/>
        <v>0</v>
      </c>
      <c r="O63" s="248">
        <f t="shared" si="20"/>
        <v>0</v>
      </c>
      <c r="P63" s="248">
        <f t="shared" si="20"/>
        <v>0</v>
      </c>
      <c r="Q63" s="248">
        <f t="shared" si="4"/>
        <v>0</v>
      </c>
      <c r="R63" s="248">
        <f t="shared" si="20"/>
        <v>0</v>
      </c>
      <c r="S63" s="248">
        <f t="shared" si="20"/>
        <v>0</v>
      </c>
      <c r="T63" s="248">
        <f t="shared" si="20"/>
        <v>0</v>
      </c>
      <c r="U63" s="248">
        <f t="shared" si="20"/>
        <v>0</v>
      </c>
    </row>
    <row r="64" spans="1:22" s="501" customFormat="1" ht="16.5" x14ac:dyDescent="0.15">
      <c r="A64" s="503"/>
      <c r="B64" s="515"/>
      <c r="C64" s="515">
        <v>411</v>
      </c>
      <c r="D64" s="516">
        <v>0</v>
      </c>
      <c r="E64" s="512" t="s">
        <v>398</v>
      </c>
      <c r="F64" s="521">
        <v>2897.68</v>
      </c>
      <c r="G64" s="521">
        <v>608.08000000000004</v>
      </c>
      <c r="H64" s="248">
        <f t="shared" si="1"/>
        <v>20.985063913199529</v>
      </c>
      <c r="I64" s="248">
        <f t="shared" si="2"/>
        <v>608.08000000000004</v>
      </c>
      <c r="J64" s="521">
        <v>608.08000000000004</v>
      </c>
      <c r="K64" s="248"/>
      <c r="L64" s="248"/>
      <c r="M64" s="248"/>
      <c r="N64" s="248"/>
      <c r="O64" s="248"/>
      <c r="P64" s="248"/>
      <c r="Q64" s="248">
        <f t="shared" si="4"/>
        <v>0</v>
      </c>
      <c r="R64" s="248"/>
      <c r="S64" s="248"/>
      <c r="T64" s="248"/>
      <c r="U64" s="248"/>
    </row>
    <row r="65" spans="1:21" s="501" customFormat="1" ht="8.25" x14ac:dyDescent="0.15">
      <c r="A65" s="503"/>
      <c r="B65" s="515"/>
      <c r="C65" s="515">
        <v>412</v>
      </c>
      <c r="D65" s="516">
        <v>0</v>
      </c>
      <c r="E65" s="512" t="s">
        <v>399</v>
      </c>
      <c r="F65" s="521">
        <v>123</v>
      </c>
      <c r="G65" s="521">
        <v>0</v>
      </c>
      <c r="H65" s="248">
        <f t="shared" si="1"/>
        <v>0</v>
      </c>
      <c r="I65" s="248">
        <f t="shared" si="2"/>
        <v>0</v>
      </c>
      <c r="J65" s="521">
        <v>0</v>
      </c>
      <c r="K65" s="248"/>
      <c r="L65" s="248"/>
      <c r="M65" s="248"/>
      <c r="N65" s="248"/>
      <c r="O65" s="248"/>
      <c r="P65" s="248"/>
      <c r="Q65" s="248">
        <f t="shared" si="4"/>
        <v>0</v>
      </c>
      <c r="R65" s="248"/>
      <c r="S65" s="248"/>
      <c r="T65" s="248"/>
      <c r="U65" s="248"/>
    </row>
    <row r="66" spans="1:21" s="501" customFormat="1" ht="16.5" x14ac:dyDescent="0.15">
      <c r="A66" s="503"/>
      <c r="B66" s="515"/>
      <c r="C66" s="515">
        <v>417</v>
      </c>
      <c r="D66" s="516">
        <v>0</v>
      </c>
      <c r="E66" s="512" t="s">
        <v>400</v>
      </c>
      <c r="F66" s="521">
        <v>23780</v>
      </c>
      <c r="G66" s="521">
        <v>20117.79</v>
      </c>
      <c r="H66" s="248">
        <f t="shared" si="1"/>
        <v>84.599621530698073</v>
      </c>
      <c r="I66" s="248">
        <f t="shared" si="2"/>
        <v>20117.79</v>
      </c>
      <c r="J66" s="521">
        <v>20117.79</v>
      </c>
      <c r="K66" s="248"/>
      <c r="L66" s="248"/>
      <c r="M66" s="248"/>
      <c r="N66" s="248"/>
      <c r="O66" s="248"/>
      <c r="P66" s="248"/>
      <c r="Q66" s="248">
        <f t="shared" si="4"/>
        <v>0</v>
      </c>
      <c r="R66" s="248"/>
      <c r="S66" s="248"/>
      <c r="T66" s="248"/>
      <c r="U66" s="248"/>
    </row>
    <row r="67" spans="1:21" s="501" customFormat="1" ht="16.5" x14ac:dyDescent="0.15">
      <c r="A67" s="503"/>
      <c r="B67" s="515"/>
      <c r="C67" s="515">
        <v>421</v>
      </c>
      <c r="D67" s="516">
        <v>0</v>
      </c>
      <c r="E67" s="512" t="s">
        <v>401</v>
      </c>
      <c r="F67" s="521">
        <v>23000</v>
      </c>
      <c r="G67" s="521">
        <v>291.27999999999997</v>
      </c>
      <c r="H67" s="248">
        <f t="shared" si="1"/>
        <v>1.2664347826086955</v>
      </c>
      <c r="I67" s="248">
        <f t="shared" si="2"/>
        <v>291.27999999999997</v>
      </c>
      <c r="J67" s="248"/>
      <c r="K67" s="521">
        <v>291.27999999999997</v>
      </c>
      <c r="L67" s="248"/>
      <c r="M67" s="248"/>
      <c r="N67" s="248"/>
      <c r="O67" s="248"/>
      <c r="P67" s="248"/>
      <c r="Q67" s="248">
        <f t="shared" si="4"/>
        <v>0</v>
      </c>
      <c r="R67" s="248"/>
      <c r="S67" s="248"/>
      <c r="T67" s="248"/>
      <c r="U67" s="248"/>
    </row>
    <row r="68" spans="1:21" s="501" customFormat="1" ht="8.25" x14ac:dyDescent="0.15">
      <c r="A68" s="503"/>
      <c r="B68" s="515"/>
      <c r="C68" s="515">
        <v>426</v>
      </c>
      <c r="D68" s="516">
        <v>0</v>
      </c>
      <c r="E68" s="512" t="s">
        <v>406</v>
      </c>
      <c r="F68" s="521">
        <v>675500</v>
      </c>
      <c r="G68" s="521">
        <v>367853.05</v>
      </c>
      <c r="H68" s="248">
        <f t="shared" si="1"/>
        <v>54.456410066617323</v>
      </c>
      <c r="I68" s="248">
        <f t="shared" si="2"/>
        <v>367853.05</v>
      </c>
      <c r="J68" s="248"/>
      <c r="K68" s="521">
        <v>367853.05</v>
      </c>
      <c r="L68" s="248"/>
      <c r="M68" s="248"/>
      <c r="N68" s="248"/>
      <c r="O68" s="248"/>
      <c r="P68" s="248"/>
      <c r="Q68" s="248">
        <f t="shared" si="4"/>
        <v>0</v>
      </c>
      <c r="R68" s="248"/>
      <c r="S68" s="248"/>
      <c r="T68" s="248"/>
      <c r="U68" s="248"/>
    </row>
    <row r="69" spans="1:21" s="501" customFormat="1" ht="16.5" x14ac:dyDescent="0.15">
      <c r="A69" s="503"/>
      <c r="B69" s="515"/>
      <c r="C69" s="515">
        <v>427</v>
      </c>
      <c r="D69" s="516">
        <v>0</v>
      </c>
      <c r="E69" s="512" t="s">
        <v>394</v>
      </c>
      <c r="F69" s="521">
        <v>236910.22</v>
      </c>
      <c r="G69" s="521">
        <v>208388.22</v>
      </c>
      <c r="H69" s="248">
        <f t="shared" si="1"/>
        <v>87.960840186632723</v>
      </c>
      <c r="I69" s="248">
        <f t="shared" si="2"/>
        <v>208388.22</v>
      </c>
      <c r="J69" s="248"/>
      <c r="K69" s="521">
        <v>208388.22</v>
      </c>
      <c r="L69" s="248"/>
      <c r="M69" s="248"/>
      <c r="N69" s="248"/>
      <c r="O69" s="248"/>
      <c r="P69" s="248"/>
      <c r="Q69" s="248">
        <f t="shared" si="4"/>
        <v>0</v>
      </c>
      <c r="R69" s="248"/>
      <c r="S69" s="248"/>
      <c r="T69" s="248"/>
      <c r="U69" s="248"/>
    </row>
    <row r="70" spans="1:21" s="501" customFormat="1" ht="8.25" x14ac:dyDescent="0.15">
      <c r="A70" s="503"/>
      <c r="B70" s="515"/>
      <c r="C70" s="515">
        <v>430</v>
      </c>
      <c r="D70" s="516">
        <v>0</v>
      </c>
      <c r="E70" s="512" t="s">
        <v>395</v>
      </c>
      <c r="F70" s="521">
        <v>469013.77</v>
      </c>
      <c r="G70" s="521">
        <v>223739.97</v>
      </c>
      <c r="H70" s="248">
        <f t="shared" si="1"/>
        <v>47.704349917061066</v>
      </c>
      <c r="I70" s="248">
        <f t="shared" si="2"/>
        <v>223739.97</v>
      </c>
      <c r="J70" s="248"/>
      <c r="K70" s="521">
        <v>223739.97</v>
      </c>
      <c r="L70" s="248"/>
      <c r="M70" s="248"/>
      <c r="N70" s="248"/>
      <c r="O70" s="248"/>
      <c r="P70" s="248"/>
      <c r="Q70" s="248">
        <f t="shared" si="4"/>
        <v>0</v>
      </c>
      <c r="R70" s="248"/>
      <c r="S70" s="248"/>
      <c r="T70" s="248"/>
      <c r="U70" s="248"/>
    </row>
    <row r="71" spans="1:21" s="501" customFormat="1" ht="24.75" x14ac:dyDescent="0.15">
      <c r="A71" s="503"/>
      <c r="B71" s="515"/>
      <c r="C71" s="515">
        <v>436</v>
      </c>
      <c r="D71" s="516">
        <v>0</v>
      </c>
      <c r="E71" s="512" t="s">
        <v>402</v>
      </c>
      <c r="F71" s="521">
        <v>250</v>
      </c>
      <c r="G71" s="521">
        <v>0</v>
      </c>
      <c r="H71" s="248">
        <f t="shared" si="1"/>
        <v>0</v>
      </c>
      <c r="I71" s="248">
        <f t="shared" si="2"/>
        <v>0</v>
      </c>
      <c r="J71" s="248"/>
      <c r="K71" s="521">
        <v>0</v>
      </c>
      <c r="L71" s="248"/>
      <c r="M71" s="248"/>
      <c r="N71" s="248"/>
      <c r="O71" s="248"/>
      <c r="P71" s="248"/>
      <c r="Q71" s="248">
        <f t="shared" si="4"/>
        <v>0</v>
      </c>
      <c r="R71" s="248"/>
      <c r="S71" s="248"/>
      <c r="T71" s="248"/>
      <c r="U71" s="248"/>
    </row>
    <row r="72" spans="1:21" s="501" customFormat="1" ht="41.25" x14ac:dyDescent="0.15">
      <c r="A72" s="503"/>
      <c r="B72" s="515"/>
      <c r="C72" s="515">
        <v>440</v>
      </c>
      <c r="D72" s="516">
        <v>0</v>
      </c>
      <c r="E72" s="512" t="s">
        <v>410</v>
      </c>
      <c r="F72" s="521">
        <v>320000</v>
      </c>
      <c r="G72" s="521">
        <v>275770.64</v>
      </c>
      <c r="H72" s="248">
        <f t="shared" si="1"/>
        <v>86.178325000000001</v>
      </c>
      <c r="I72" s="248">
        <f t="shared" si="2"/>
        <v>275770.64</v>
      </c>
      <c r="J72" s="248"/>
      <c r="K72" s="521">
        <v>275770.64</v>
      </c>
      <c r="L72" s="248"/>
      <c r="M72" s="248"/>
      <c r="N72" s="248"/>
      <c r="O72" s="248"/>
      <c r="P72" s="248"/>
      <c r="Q72" s="248">
        <f t="shared" si="4"/>
        <v>0</v>
      </c>
      <c r="R72" s="248"/>
      <c r="S72" s="248"/>
      <c r="T72" s="248"/>
      <c r="U72" s="248"/>
    </row>
    <row r="73" spans="1:21" s="501" customFormat="1" ht="8.25" x14ac:dyDescent="0.15">
      <c r="A73" s="503"/>
      <c r="B73" s="515"/>
      <c r="C73" s="515">
        <v>443</v>
      </c>
      <c r="D73" s="516">
        <v>0</v>
      </c>
      <c r="E73" s="512" t="s">
        <v>405</v>
      </c>
      <c r="F73" s="521">
        <v>77600</v>
      </c>
      <c r="G73" s="521">
        <v>59443.39</v>
      </c>
      <c r="H73" s="248">
        <f t="shared" si="1"/>
        <v>76.602306701030926</v>
      </c>
      <c r="I73" s="248">
        <f t="shared" si="2"/>
        <v>59443.39</v>
      </c>
      <c r="J73" s="248"/>
      <c r="K73" s="521">
        <v>59443.39</v>
      </c>
      <c r="L73" s="248"/>
      <c r="M73" s="248"/>
      <c r="N73" s="248"/>
      <c r="O73" s="248"/>
      <c r="P73" s="248"/>
      <c r="Q73" s="248">
        <f t="shared" si="4"/>
        <v>0</v>
      </c>
      <c r="R73" s="248"/>
      <c r="S73" s="248"/>
      <c r="T73" s="248"/>
      <c r="U73" s="248"/>
    </row>
    <row r="74" spans="1:21" s="501" customFormat="1" ht="16.5" x14ac:dyDescent="0.15">
      <c r="A74" s="503"/>
      <c r="B74" s="515"/>
      <c r="C74" s="515">
        <v>448</v>
      </c>
      <c r="D74" s="516">
        <v>0</v>
      </c>
      <c r="E74" s="512" t="s">
        <v>72</v>
      </c>
      <c r="F74" s="521">
        <v>9500</v>
      </c>
      <c r="G74" s="521">
        <v>7665</v>
      </c>
      <c r="H74" s="248">
        <f t="shared" si="1"/>
        <v>80.684210526315795</v>
      </c>
      <c r="I74" s="248">
        <f t="shared" si="2"/>
        <v>7665</v>
      </c>
      <c r="J74" s="248"/>
      <c r="K74" s="521">
        <v>7665</v>
      </c>
      <c r="L74" s="248"/>
      <c r="M74" s="248"/>
      <c r="N74" s="248"/>
      <c r="O74" s="248"/>
      <c r="P74" s="248"/>
      <c r="Q74" s="248">
        <f t="shared" si="4"/>
        <v>0</v>
      </c>
      <c r="R74" s="248"/>
      <c r="S74" s="248"/>
      <c r="T74" s="248"/>
      <c r="U74" s="248"/>
    </row>
    <row r="75" spans="1:21" s="501" customFormat="1" ht="8.25" x14ac:dyDescent="0.15">
      <c r="A75" s="503"/>
      <c r="B75" s="515"/>
      <c r="C75" s="515">
        <v>458</v>
      </c>
      <c r="D75" s="516">
        <v>0</v>
      </c>
      <c r="E75" s="512" t="s">
        <v>64</v>
      </c>
      <c r="F75" s="521">
        <v>1100</v>
      </c>
      <c r="G75" s="521">
        <v>1070.92</v>
      </c>
      <c r="H75" s="248">
        <f t="shared" ref="H75:H138" si="21">G75/F75*100</f>
        <v>97.356363636363639</v>
      </c>
      <c r="I75" s="248">
        <f t="shared" ref="I75:I138" si="22">SUM(J75:P75)</f>
        <v>1070.92</v>
      </c>
      <c r="J75" s="248"/>
      <c r="K75" s="521">
        <v>1070.92</v>
      </c>
      <c r="L75" s="248"/>
      <c r="M75" s="248"/>
      <c r="N75" s="248"/>
      <c r="O75" s="248"/>
      <c r="P75" s="248"/>
      <c r="Q75" s="248">
        <f t="shared" ref="Q75:Q138" si="23">R75</f>
        <v>0</v>
      </c>
      <c r="R75" s="248"/>
      <c r="S75" s="248"/>
      <c r="T75" s="248"/>
      <c r="U75" s="248"/>
    </row>
    <row r="76" spans="1:21" s="501" customFormat="1" ht="41.25" x14ac:dyDescent="0.15">
      <c r="A76" s="503"/>
      <c r="B76" s="515"/>
      <c r="C76" s="515">
        <v>460</v>
      </c>
      <c r="D76" s="516">
        <v>0</v>
      </c>
      <c r="E76" s="512" t="s">
        <v>415</v>
      </c>
      <c r="F76" s="521">
        <v>8100</v>
      </c>
      <c r="G76" s="521">
        <v>779.8</v>
      </c>
      <c r="H76" s="248">
        <f t="shared" si="21"/>
        <v>9.6271604938271604</v>
      </c>
      <c r="I76" s="248">
        <f t="shared" si="22"/>
        <v>779.8</v>
      </c>
      <c r="J76" s="522"/>
      <c r="K76" s="521">
        <v>779.8</v>
      </c>
      <c r="L76" s="522"/>
      <c r="M76" s="522"/>
      <c r="N76" s="522"/>
      <c r="O76" s="522"/>
      <c r="P76" s="522"/>
      <c r="Q76" s="248">
        <f t="shared" si="23"/>
        <v>0</v>
      </c>
      <c r="R76" s="522"/>
      <c r="S76" s="522"/>
      <c r="T76" s="522"/>
      <c r="U76" s="522"/>
    </row>
    <row r="77" spans="1:21" s="501" customFormat="1" ht="24.75" x14ac:dyDescent="0.15">
      <c r="A77" s="503"/>
      <c r="B77" s="515"/>
      <c r="C77" s="515">
        <v>461</v>
      </c>
      <c r="D77" s="516">
        <v>0</v>
      </c>
      <c r="E77" s="512" t="s">
        <v>412</v>
      </c>
      <c r="F77" s="521">
        <v>10000</v>
      </c>
      <c r="G77" s="521">
        <v>5959.61</v>
      </c>
      <c r="H77" s="248">
        <f t="shared" si="21"/>
        <v>59.596099999999993</v>
      </c>
      <c r="I77" s="248">
        <f t="shared" si="22"/>
        <v>5959.61</v>
      </c>
      <c r="J77" s="248"/>
      <c r="K77" s="521">
        <v>5959.61</v>
      </c>
      <c r="L77" s="248"/>
      <c r="M77" s="248"/>
      <c r="N77" s="248"/>
      <c r="O77" s="248"/>
      <c r="P77" s="248"/>
      <c r="Q77" s="248">
        <f t="shared" si="23"/>
        <v>0</v>
      </c>
      <c r="R77" s="248"/>
      <c r="S77" s="248"/>
      <c r="T77" s="248"/>
      <c r="U77" s="248"/>
    </row>
    <row r="78" spans="1:21" s="501" customFormat="1" ht="16.5" x14ac:dyDescent="0.15">
      <c r="A78" s="503"/>
      <c r="B78" s="515"/>
      <c r="C78" s="515">
        <v>605</v>
      </c>
      <c r="D78" s="516">
        <v>0</v>
      </c>
      <c r="E78" s="512" t="s">
        <v>409</v>
      </c>
      <c r="F78" s="521">
        <v>17220</v>
      </c>
      <c r="G78" s="521">
        <v>0</v>
      </c>
      <c r="H78" s="248">
        <f t="shared" si="21"/>
        <v>0</v>
      </c>
      <c r="I78" s="248">
        <f t="shared" si="22"/>
        <v>0</v>
      </c>
      <c r="J78" s="248"/>
      <c r="K78" s="521"/>
      <c r="L78" s="248"/>
      <c r="M78" s="248"/>
      <c r="N78" s="248"/>
      <c r="O78" s="248"/>
      <c r="P78" s="248"/>
      <c r="Q78" s="248">
        <f t="shared" si="23"/>
        <v>0</v>
      </c>
      <c r="R78" s="248"/>
      <c r="S78" s="248"/>
      <c r="T78" s="248"/>
      <c r="U78" s="248"/>
    </row>
    <row r="79" spans="1:21" s="252" customFormat="1" ht="8.25" x14ac:dyDescent="0.15">
      <c r="A79" s="238">
        <v>710</v>
      </c>
      <c r="B79" s="238"/>
      <c r="C79" s="99"/>
      <c r="D79" s="246"/>
      <c r="E79" s="246" t="s">
        <v>41</v>
      </c>
      <c r="F79" s="99">
        <f>F80+F84+F87</f>
        <v>515099.42</v>
      </c>
      <c r="G79" s="99">
        <f>G80+G84+G87</f>
        <v>169880.34</v>
      </c>
      <c r="H79" s="99">
        <f t="shared" si="21"/>
        <v>32.980107024775918</v>
      </c>
      <c r="I79" s="99">
        <f>I80+I84+I87</f>
        <v>169880.34</v>
      </c>
      <c r="J79" s="99">
        <f t="shared" ref="J79:U79" si="24">J80+J84+J87</f>
        <v>1481.94</v>
      </c>
      <c r="K79" s="99">
        <f t="shared" si="24"/>
        <v>168398.4</v>
      </c>
      <c r="L79" s="99">
        <f t="shared" si="24"/>
        <v>0</v>
      </c>
      <c r="M79" s="99">
        <f t="shared" si="24"/>
        <v>0</v>
      </c>
      <c r="N79" s="99">
        <f t="shared" si="24"/>
        <v>0</v>
      </c>
      <c r="O79" s="99">
        <f t="shared" si="24"/>
        <v>0</v>
      </c>
      <c r="P79" s="99">
        <f t="shared" si="24"/>
        <v>0</v>
      </c>
      <c r="Q79" s="99">
        <f t="shared" si="24"/>
        <v>0</v>
      </c>
      <c r="R79" s="99">
        <f t="shared" si="24"/>
        <v>0</v>
      </c>
      <c r="S79" s="99">
        <f t="shared" si="24"/>
        <v>0</v>
      </c>
      <c r="T79" s="99">
        <f t="shared" si="24"/>
        <v>0</v>
      </c>
      <c r="U79" s="99">
        <f t="shared" si="24"/>
        <v>0</v>
      </c>
    </row>
    <row r="80" spans="1:21" s="501" customFormat="1" ht="16.5" x14ac:dyDescent="0.15">
      <c r="A80" s="503"/>
      <c r="B80" s="515">
        <v>71004</v>
      </c>
      <c r="C80" s="515"/>
      <c r="D80" s="516"/>
      <c r="E80" s="512" t="s">
        <v>417</v>
      </c>
      <c r="F80" s="521">
        <f>F81+F82+F83</f>
        <v>59500</v>
      </c>
      <c r="G80" s="521">
        <f>G81+G82+G83</f>
        <v>15827.57</v>
      </c>
      <c r="H80" s="248">
        <f t="shared" si="21"/>
        <v>26.600957983193275</v>
      </c>
      <c r="I80" s="248">
        <f t="shared" ref="I80:U80" si="25">I81+I82+I83</f>
        <v>15827.57</v>
      </c>
      <c r="J80" s="248">
        <f t="shared" si="25"/>
        <v>0</v>
      </c>
      <c r="K80" s="248">
        <f t="shared" si="25"/>
        <v>15827.57</v>
      </c>
      <c r="L80" s="248">
        <f t="shared" si="25"/>
        <v>0</v>
      </c>
      <c r="M80" s="248">
        <f t="shared" si="25"/>
        <v>0</v>
      </c>
      <c r="N80" s="248">
        <f t="shared" si="25"/>
        <v>0</v>
      </c>
      <c r="O80" s="248">
        <f t="shared" si="25"/>
        <v>0</v>
      </c>
      <c r="P80" s="248">
        <f t="shared" si="25"/>
        <v>0</v>
      </c>
      <c r="Q80" s="248">
        <f t="shared" si="25"/>
        <v>0</v>
      </c>
      <c r="R80" s="248">
        <f t="shared" si="25"/>
        <v>0</v>
      </c>
      <c r="S80" s="248">
        <f t="shared" si="25"/>
        <v>0</v>
      </c>
      <c r="T80" s="248">
        <f t="shared" si="25"/>
        <v>0</v>
      </c>
      <c r="U80" s="248">
        <f t="shared" si="25"/>
        <v>0</v>
      </c>
    </row>
    <row r="81" spans="1:22" s="501" customFormat="1" ht="16.5" x14ac:dyDescent="0.15">
      <c r="A81" s="503"/>
      <c r="B81" s="515"/>
      <c r="C81" s="515">
        <v>417</v>
      </c>
      <c r="D81" s="516">
        <v>0</v>
      </c>
      <c r="E81" s="512" t="s">
        <v>400</v>
      </c>
      <c r="F81" s="521">
        <v>5500</v>
      </c>
      <c r="G81" s="521">
        <v>0</v>
      </c>
      <c r="H81" s="248">
        <f t="shared" si="21"/>
        <v>0</v>
      </c>
      <c r="I81" s="248">
        <f t="shared" si="22"/>
        <v>0</v>
      </c>
      <c r="J81" s="521"/>
      <c r="K81" s="521"/>
      <c r="L81" s="248"/>
      <c r="M81" s="248"/>
      <c r="N81" s="248"/>
      <c r="O81" s="248"/>
      <c r="P81" s="248"/>
      <c r="Q81" s="248">
        <f t="shared" si="23"/>
        <v>0</v>
      </c>
      <c r="R81" s="248"/>
      <c r="S81" s="248"/>
      <c r="T81" s="248"/>
      <c r="U81" s="248"/>
    </row>
    <row r="82" spans="1:22" s="501" customFormat="1" ht="8.25" x14ac:dyDescent="0.15">
      <c r="A82" s="503"/>
      <c r="B82" s="515"/>
      <c r="C82" s="515">
        <v>430</v>
      </c>
      <c r="D82" s="516">
        <v>0</v>
      </c>
      <c r="E82" s="512" t="s">
        <v>395</v>
      </c>
      <c r="F82" s="521">
        <v>53000</v>
      </c>
      <c r="G82" s="521">
        <v>15827.57</v>
      </c>
      <c r="H82" s="248">
        <f t="shared" si="21"/>
        <v>29.863339622641512</v>
      </c>
      <c r="I82" s="248">
        <f t="shared" si="22"/>
        <v>15827.57</v>
      </c>
      <c r="J82" s="248"/>
      <c r="K82" s="521">
        <v>15827.57</v>
      </c>
      <c r="L82" s="248"/>
      <c r="M82" s="248"/>
      <c r="N82" s="248"/>
      <c r="O82" s="248"/>
      <c r="P82" s="248"/>
      <c r="Q82" s="248">
        <f t="shared" si="23"/>
        <v>0</v>
      </c>
      <c r="R82" s="248"/>
      <c r="S82" s="248"/>
      <c r="T82" s="248"/>
      <c r="U82" s="248"/>
    </row>
    <row r="83" spans="1:22" s="501" customFormat="1" ht="24.75" x14ac:dyDescent="0.15">
      <c r="A83" s="503"/>
      <c r="B83" s="515"/>
      <c r="C83" s="515">
        <v>439</v>
      </c>
      <c r="D83" s="516">
        <v>0</v>
      </c>
      <c r="E83" s="512" t="s">
        <v>416</v>
      </c>
      <c r="F83" s="521">
        <v>1000</v>
      </c>
      <c r="G83" s="521">
        <v>0</v>
      </c>
      <c r="H83" s="248">
        <f t="shared" si="21"/>
        <v>0</v>
      </c>
      <c r="I83" s="248">
        <f t="shared" si="22"/>
        <v>0</v>
      </c>
      <c r="J83" s="248"/>
      <c r="K83" s="521">
        <v>0</v>
      </c>
      <c r="L83" s="248"/>
      <c r="M83" s="248"/>
      <c r="N83" s="248"/>
      <c r="O83" s="248"/>
      <c r="P83" s="248"/>
      <c r="Q83" s="248">
        <f t="shared" si="23"/>
        <v>0</v>
      </c>
      <c r="R83" s="248"/>
      <c r="S83" s="248"/>
      <c r="T83" s="248"/>
      <c r="U83" s="248"/>
    </row>
    <row r="84" spans="1:22" s="501" customFormat="1" ht="16.5" x14ac:dyDescent="0.15">
      <c r="A84" s="503"/>
      <c r="B84" s="178">
        <v>71012</v>
      </c>
      <c r="C84" s="178"/>
      <c r="D84" s="179"/>
      <c r="E84" s="179" t="s">
        <v>266</v>
      </c>
      <c r="F84" s="521">
        <f>SUM(F85:F86)</f>
        <v>42000</v>
      </c>
      <c r="G84" s="521">
        <f>SUM(G85:G86)</f>
        <v>14413.5</v>
      </c>
      <c r="H84" s="248">
        <f t="shared" si="21"/>
        <v>34.317857142857143</v>
      </c>
      <c r="I84" s="248">
        <f>I85+I86</f>
        <v>14413.5</v>
      </c>
      <c r="J84" s="248">
        <f t="shared" ref="J84:U84" si="26">J85+J86</f>
        <v>0</v>
      </c>
      <c r="K84" s="248">
        <f t="shared" si="26"/>
        <v>14413.5</v>
      </c>
      <c r="L84" s="248">
        <f t="shared" si="26"/>
        <v>0</v>
      </c>
      <c r="M84" s="248">
        <f t="shared" si="26"/>
        <v>0</v>
      </c>
      <c r="N84" s="248">
        <f t="shared" si="26"/>
        <v>0</v>
      </c>
      <c r="O84" s="248">
        <f t="shared" si="26"/>
        <v>0</v>
      </c>
      <c r="P84" s="248">
        <f t="shared" si="26"/>
        <v>0</v>
      </c>
      <c r="Q84" s="248">
        <f t="shared" si="26"/>
        <v>0</v>
      </c>
      <c r="R84" s="248">
        <f t="shared" si="26"/>
        <v>0</v>
      </c>
      <c r="S84" s="248">
        <f t="shared" si="26"/>
        <v>0</v>
      </c>
      <c r="T84" s="248">
        <f t="shared" si="26"/>
        <v>0</v>
      </c>
      <c r="U84" s="248">
        <f t="shared" si="26"/>
        <v>0</v>
      </c>
    </row>
    <row r="85" spans="1:22" s="501" customFormat="1" ht="8.25" x14ac:dyDescent="0.15">
      <c r="A85" s="503"/>
      <c r="B85" s="515"/>
      <c r="C85" s="515">
        <v>430</v>
      </c>
      <c r="D85" s="516">
        <v>0</v>
      </c>
      <c r="E85" s="512" t="s">
        <v>395</v>
      </c>
      <c r="F85" s="521">
        <v>36000</v>
      </c>
      <c r="G85" s="521">
        <v>13370</v>
      </c>
      <c r="H85" s="248">
        <f t="shared" si="21"/>
        <v>37.138888888888886</v>
      </c>
      <c r="I85" s="248">
        <f t="shared" si="22"/>
        <v>13370</v>
      </c>
      <c r="J85" s="248"/>
      <c r="K85" s="521">
        <v>13370</v>
      </c>
      <c r="L85" s="248"/>
      <c r="M85" s="248"/>
      <c r="N85" s="248"/>
      <c r="O85" s="248"/>
      <c r="P85" s="248"/>
      <c r="Q85" s="248">
        <f t="shared" si="23"/>
        <v>0</v>
      </c>
      <c r="R85" s="248"/>
      <c r="S85" s="248"/>
      <c r="T85" s="248"/>
      <c r="U85" s="248"/>
    </row>
    <row r="86" spans="1:22" s="501" customFormat="1" ht="8.25" x14ac:dyDescent="0.15">
      <c r="A86" s="503"/>
      <c r="B86" s="515"/>
      <c r="C86" s="515">
        <v>443</v>
      </c>
      <c r="D86" s="516">
        <v>0</v>
      </c>
      <c r="E86" s="512" t="s">
        <v>405</v>
      </c>
      <c r="F86" s="521">
        <v>6000</v>
      </c>
      <c r="G86" s="521">
        <v>1043.5</v>
      </c>
      <c r="H86" s="248">
        <f t="shared" si="21"/>
        <v>17.391666666666666</v>
      </c>
      <c r="I86" s="248">
        <f t="shared" si="22"/>
        <v>1043.5</v>
      </c>
      <c r="J86" s="248"/>
      <c r="K86" s="521">
        <v>1043.5</v>
      </c>
      <c r="L86" s="248"/>
      <c r="M86" s="248"/>
      <c r="N86" s="248"/>
      <c r="O86" s="248"/>
      <c r="P86" s="248"/>
      <c r="Q86" s="248">
        <f t="shared" si="23"/>
        <v>0</v>
      </c>
      <c r="R86" s="248"/>
      <c r="S86" s="248"/>
      <c r="T86" s="248"/>
      <c r="U86" s="248"/>
    </row>
    <row r="87" spans="1:22" s="501" customFormat="1" ht="8.25" x14ac:dyDescent="0.15">
      <c r="A87" s="503"/>
      <c r="B87" s="178">
        <v>71035</v>
      </c>
      <c r="C87" s="178"/>
      <c r="D87" s="179"/>
      <c r="E87" s="179" t="s">
        <v>109</v>
      </c>
      <c r="F87" s="521">
        <f>SUM(F88:F92)</f>
        <v>413599.42</v>
      </c>
      <c r="G87" s="521">
        <f>SUM(G88:G92)</f>
        <v>139639.26999999999</v>
      </c>
      <c r="H87" s="248">
        <f t="shared" si="21"/>
        <v>33.761959820930116</v>
      </c>
      <c r="I87" s="248">
        <f>SUM(I88:I92)</f>
        <v>139639.26999999999</v>
      </c>
      <c r="J87" s="248">
        <f t="shared" ref="J87:U87" si="27">SUM(J88:J92)</f>
        <v>1481.94</v>
      </c>
      <c r="K87" s="248">
        <f t="shared" si="27"/>
        <v>138157.32999999999</v>
      </c>
      <c r="L87" s="248">
        <f t="shared" si="27"/>
        <v>0</v>
      </c>
      <c r="M87" s="248">
        <f t="shared" si="27"/>
        <v>0</v>
      </c>
      <c r="N87" s="248">
        <f t="shared" si="27"/>
        <v>0</v>
      </c>
      <c r="O87" s="248">
        <f t="shared" si="27"/>
        <v>0</v>
      </c>
      <c r="P87" s="248">
        <f t="shared" si="27"/>
        <v>0</v>
      </c>
      <c r="Q87" s="248">
        <f t="shared" si="27"/>
        <v>0</v>
      </c>
      <c r="R87" s="248">
        <f t="shared" si="27"/>
        <v>0</v>
      </c>
      <c r="S87" s="248">
        <f t="shared" si="27"/>
        <v>0</v>
      </c>
      <c r="T87" s="248">
        <f t="shared" si="27"/>
        <v>0</v>
      </c>
      <c r="U87" s="248">
        <f t="shared" si="27"/>
        <v>0</v>
      </c>
    </row>
    <row r="88" spans="1:22" s="501" customFormat="1" ht="16.5" x14ac:dyDescent="0.15">
      <c r="A88" s="503"/>
      <c r="B88" s="515"/>
      <c r="C88" s="515">
        <v>417</v>
      </c>
      <c r="D88" s="516">
        <v>0</v>
      </c>
      <c r="E88" s="512" t="s">
        <v>400</v>
      </c>
      <c r="F88" s="521">
        <v>2600</v>
      </c>
      <c r="G88" s="521">
        <v>1481.94</v>
      </c>
      <c r="H88" s="248">
        <f t="shared" si="21"/>
        <v>56.997692307692304</v>
      </c>
      <c r="I88" s="248">
        <f t="shared" si="22"/>
        <v>1481.94</v>
      </c>
      <c r="J88" s="521">
        <v>1481.94</v>
      </c>
      <c r="K88" s="248"/>
      <c r="L88" s="248"/>
      <c r="M88" s="248"/>
      <c r="N88" s="248"/>
      <c r="O88" s="248"/>
      <c r="P88" s="248"/>
      <c r="Q88" s="248">
        <f t="shared" si="23"/>
        <v>0</v>
      </c>
      <c r="R88" s="248"/>
      <c r="S88" s="248"/>
      <c r="T88" s="248"/>
      <c r="U88" s="248"/>
    </row>
    <row r="89" spans="1:22" s="501" customFormat="1" ht="16.5" x14ac:dyDescent="0.15">
      <c r="A89" s="503"/>
      <c r="B89" s="515"/>
      <c r="C89" s="515">
        <v>421</v>
      </c>
      <c r="D89" s="516">
        <v>0</v>
      </c>
      <c r="E89" s="512" t="s">
        <v>401</v>
      </c>
      <c r="F89" s="521">
        <v>1200</v>
      </c>
      <c r="G89" s="521">
        <v>0</v>
      </c>
      <c r="H89" s="248">
        <f t="shared" si="21"/>
        <v>0</v>
      </c>
      <c r="I89" s="248">
        <f t="shared" si="22"/>
        <v>0</v>
      </c>
      <c r="J89" s="248"/>
      <c r="K89" s="521">
        <v>0</v>
      </c>
      <c r="L89" s="248"/>
      <c r="M89" s="248"/>
      <c r="N89" s="248"/>
      <c r="O89" s="248"/>
      <c r="P89" s="248"/>
      <c r="Q89" s="248">
        <f t="shared" si="23"/>
        <v>0</v>
      </c>
      <c r="R89" s="248"/>
      <c r="S89" s="248"/>
      <c r="T89" s="248"/>
      <c r="U89" s="248"/>
    </row>
    <row r="90" spans="1:22" s="501" customFormat="1" ht="8.25" x14ac:dyDescent="0.15">
      <c r="A90" s="503"/>
      <c r="B90" s="515"/>
      <c r="C90" s="515">
        <v>426</v>
      </c>
      <c r="D90" s="516">
        <v>0</v>
      </c>
      <c r="E90" s="512" t="s">
        <v>406</v>
      </c>
      <c r="F90" s="521">
        <v>6500</v>
      </c>
      <c r="G90" s="521">
        <v>2157.34</v>
      </c>
      <c r="H90" s="248">
        <f t="shared" si="21"/>
        <v>33.189846153846162</v>
      </c>
      <c r="I90" s="248">
        <f t="shared" si="22"/>
        <v>2157.34</v>
      </c>
      <c r="J90" s="248"/>
      <c r="K90" s="521">
        <v>2157.34</v>
      </c>
      <c r="L90" s="248"/>
      <c r="M90" s="248"/>
      <c r="N90" s="248"/>
      <c r="O90" s="248"/>
      <c r="P90" s="248"/>
      <c r="Q90" s="248">
        <f t="shared" si="23"/>
        <v>0</v>
      </c>
      <c r="R90" s="248"/>
      <c r="S90" s="248"/>
      <c r="T90" s="248"/>
      <c r="U90" s="248"/>
    </row>
    <row r="91" spans="1:22" s="501" customFormat="1" ht="16.5" x14ac:dyDescent="0.15">
      <c r="A91" s="503"/>
      <c r="B91" s="515"/>
      <c r="C91" s="515">
        <v>427</v>
      </c>
      <c r="D91" s="516">
        <v>0</v>
      </c>
      <c r="E91" s="512" t="s">
        <v>394</v>
      </c>
      <c r="F91" s="521">
        <v>5799.42</v>
      </c>
      <c r="G91" s="521">
        <v>0</v>
      </c>
      <c r="H91" s="248">
        <f t="shared" si="21"/>
        <v>0</v>
      </c>
      <c r="I91" s="248">
        <f t="shared" si="22"/>
        <v>0</v>
      </c>
      <c r="J91" s="248"/>
      <c r="K91" s="521">
        <v>0</v>
      </c>
      <c r="L91" s="248"/>
      <c r="M91" s="248"/>
      <c r="N91" s="248"/>
      <c r="O91" s="248"/>
      <c r="P91" s="248"/>
      <c r="Q91" s="248">
        <f t="shared" si="23"/>
        <v>0</v>
      </c>
      <c r="R91" s="248"/>
      <c r="S91" s="248"/>
      <c r="T91" s="248"/>
      <c r="U91" s="248"/>
    </row>
    <row r="92" spans="1:22" s="501" customFormat="1" ht="8.25" x14ac:dyDescent="0.15">
      <c r="A92" s="503"/>
      <c r="B92" s="515"/>
      <c r="C92" s="515">
        <v>430</v>
      </c>
      <c r="D92" s="516">
        <v>0</v>
      </c>
      <c r="E92" s="512" t="s">
        <v>395</v>
      </c>
      <c r="F92" s="521">
        <v>397500</v>
      </c>
      <c r="G92" s="521">
        <v>135999.99</v>
      </c>
      <c r="H92" s="248">
        <f t="shared" si="21"/>
        <v>34.213833962264154</v>
      </c>
      <c r="I92" s="248">
        <f t="shared" si="22"/>
        <v>135999.99</v>
      </c>
      <c r="J92" s="248"/>
      <c r="K92" s="521">
        <v>135999.99</v>
      </c>
      <c r="L92" s="248"/>
      <c r="M92" s="248"/>
      <c r="N92" s="248"/>
      <c r="O92" s="248"/>
      <c r="P92" s="248"/>
      <c r="Q92" s="248">
        <f t="shared" si="23"/>
        <v>0</v>
      </c>
      <c r="R92" s="248"/>
      <c r="S92" s="248"/>
      <c r="T92" s="248"/>
      <c r="U92" s="248"/>
    </row>
    <row r="93" spans="1:22" s="252" customFormat="1" ht="16.5" x14ac:dyDescent="0.15">
      <c r="A93" s="97">
        <v>750</v>
      </c>
      <c r="B93" s="97"/>
      <c r="C93" s="97"/>
      <c r="D93" s="98"/>
      <c r="E93" s="98" t="s">
        <v>42</v>
      </c>
      <c r="F93" s="99">
        <f>F94+F110+F118+F144+F148+F167</f>
        <v>8349111.0000000009</v>
      </c>
      <c r="G93" s="99">
        <f t="shared" ref="G93:U93" si="28">G94+G110+G118+G144+G148+G167</f>
        <v>3685339.8000000007</v>
      </c>
      <c r="H93" s="99">
        <f t="shared" si="21"/>
        <v>44.140505498130281</v>
      </c>
      <c r="I93" s="99">
        <f t="shared" si="28"/>
        <v>3441885.5400000005</v>
      </c>
      <c r="J93" s="99">
        <f t="shared" si="28"/>
        <v>2476536.38</v>
      </c>
      <c r="K93" s="99">
        <f t="shared" si="28"/>
        <v>833659.05</v>
      </c>
      <c r="L93" s="99">
        <f t="shared" si="28"/>
        <v>0</v>
      </c>
      <c r="M93" s="99">
        <f t="shared" si="28"/>
        <v>131690.10999999999</v>
      </c>
      <c r="N93" s="99">
        <f t="shared" si="28"/>
        <v>0</v>
      </c>
      <c r="O93" s="99">
        <f t="shared" si="28"/>
        <v>0</v>
      </c>
      <c r="P93" s="99">
        <f t="shared" si="28"/>
        <v>0</v>
      </c>
      <c r="Q93" s="99">
        <f t="shared" si="28"/>
        <v>243454.26</v>
      </c>
      <c r="R93" s="99">
        <f t="shared" si="28"/>
        <v>243454.26</v>
      </c>
      <c r="S93" s="99">
        <f t="shared" si="28"/>
        <v>0</v>
      </c>
      <c r="T93" s="99">
        <f t="shared" si="28"/>
        <v>0</v>
      </c>
      <c r="U93" s="99">
        <f t="shared" si="28"/>
        <v>0</v>
      </c>
      <c r="V93" s="254">
        <f>Q93+I93</f>
        <v>3685339.8000000007</v>
      </c>
    </row>
    <row r="94" spans="1:22" s="501" customFormat="1" ht="8.25" x14ac:dyDescent="0.15">
      <c r="A94" s="503"/>
      <c r="B94" s="178">
        <v>75011</v>
      </c>
      <c r="C94" s="178"/>
      <c r="D94" s="179"/>
      <c r="E94" s="179" t="s">
        <v>110</v>
      </c>
      <c r="F94" s="521">
        <f>SUM(F95:F109)</f>
        <v>318143.10000000003</v>
      </c>
      <c r="G94" s="521">
        <f>SUM(G95:G109)</f>
        <v>145117.98000000001</v>
      </c>
      <c r="H94" s="248">
        <f t="shared" si="21"/>
        <v>45.614058579299694</v>
      </c>
      <c r="I94" s="248">
        <f>SUM(I95:I109)</f>
        <v>145117.98000000001</v>
      </c>
      <c r="J94" s="248">
        <f t="shared" ref="J94:U94" si="29">SUM(J95:J109)</f>
        <v>132163.23000000001</v>
      </c>
      <c r="K94" s="248">
        <f t="shared" si="29"/>
        <v>12954.75</v>
      </c>
      <c r="L94" s="248">
        <f t="shared" si="29"/>
        <v>0</v>
      </c>
      <c r="M94" s="248">
        <f t="shared" si="29"/>
        <v>0</v>
      </c>
      <c r="N94" s="248">
        <f t="shared" si="29"/>
        <v>0</v>
      </c>
      <c r="O94" s="248">
        <f t="shared" si="29"/>
        <v>0</v>
      </c>
      <c r="P94" s="248">
        <f t="shared" si="29"/>
        <v>0</v>
      </c>
      <c r="Q94" s="248">
        <f t="shared" si="29"/>
        <v>0</v>
      </c>
      <c r="R94" s="248">
        <f t="shared" si="29"/>
        <v>0</v>
      </c>
      <c r="S94" s="248">
        <f t="shared" si="29"/>
        <v>0</v>
      </c>
      <c r="T94" s="248">
        <f t="shared" si="29"/>
        <v>0</v>
      </c>
      <c r="U94" s="248">
        <f t="shared" si="29"/>
        <v>0</v>
      </c>
    </row>
    <row r="95" spans="1:22" s="501" customFormat="1" ht="24.75" x14ac:dyDescent="0.15">
      <c r="A95" s="503"/>
      <c r="B95" s="515"/>
      <c r="C95" s="515">
        <v>302</v>
      </c>
      <c r="D95" s="516">
        <v>0</v>
      </c>
      <c r="E95" s="512" t="s">
        <v>418</v>
      </c>
      <c r="F95" s="521">
        <v>2250</v>
      </c>
      <c r="G95" s="521">
        <v>0</v>
      </c>
      <c r="H95" s="248">
        <f t="shared" si="21"/>
        <v>0</v>
      </c>
      <c r="I95" s="248">
        <f t="shared" si="22"/>
        <v>0</v>
      </c>
      <c r="J95" s="248"/>
      <c r="K95" s="248"/>
      <c r="L95" s="248"/>
      <c r="M95" s="521"/>
      <c r="N95" s="248"/>
      <c r="O95" s="248"/>
      <c r="P95" s="248"/>
      <c r="Q95" s="248">
        <f t="shared" si="23"/>
        <v>0</v>
      </c>
      <c r="R95" s="248"/>
      <c r="S95" s="248"/>
      <c r="T95" s="248"/>
      <c r="U95" s="248"/>
    </row>
    <row r="96" spans="1:22" s="501" customFormat="1" ht="16.5" x14ac:dyDescent="0.15">
      <c r="A96" s="503"/>
      <c r="B96" s="515"/>
      <c r="C96" s="515">
        <v>401</v>
      </c>
      <c r="D96" s="516">
        <v>0</v>
      </c>
      <c r="E96" s="512" t="s">
        <v>420</v>
      </c>
      <c r="F96" s="521">
        <v>158840</v>
      </c>
      <c r="G96" s="521">
        <v>95757.06</v>
      </c>
      <c r="H96" s="248">
        <f t="shared" si="21"/>
        <v>60.285230420548977</v>
      </c>
      <c r="I96" s="248">
        <f t="shared" si="22"/>
        <v>95757.06</v>
      </c>
      <c r="J96" s="521">
        <v>95757.06</v>
      </c>
      <c r="K96" s="248"/>
      <c r="L96" s="248"/>
      <c r="M96" s="248"/>
      <c r="N96" s="248"/>
      <c r="O96" s="248"/>
      <c r="P96" s="248"/>
      <c r="Q96" s="248">
        <f t="shared" si="23"/>
        <v>0</v>
      </c>
      <c r="R96" s="248"/>
      <c r="S96" s="248"/>
      <c r="T96" s="248"/>
      <c r="U96" s="248"/>
    </row>
    <row r="97" spans="1:21" s="501" customFormat="1" ht="16.5" x14ac:dyDescent="0.15">
      <c r="A97" s="503"/>
      <c r="B97" s="515"/>
      <c r="C97" s="515">
        <v>404</v>
      </c>
      <c r="D97" s="516">
        <v>0</v>
      </c>
      <c r="E97" s="512" t="s">
        <v>424</v>
      </c>
      <c r="F97" s="521">
        <v>14902.32</v>
      </c>
      <c r="G97" s="521">
        <v>14902.32</v>
      </c>
      <c r="H97" s="248">
        <f t="shared" si="21"/>
        <v>100</v>
      </c>
      <c r="I97" s="248">
        <f t="shared" si="22"/>
        <v>14902.32</v>
      </c>
      <c r="J97" s="521">
        <v>14902.32</v>
      </c>
      <c r="K97" s="248"/>
      <c r="L97" s="248"/>
      <c r="M97" s="248"/>
      <c r="N97" s="248"/>
      <c r="O97" s="248"/>
      <c r="P97" s="248"/>
      <c r="Q97" s="248">
        <f t="shared" si="23"/>
        <v>0</v>
      </c>
      <c r="R97" s="248"/>
      <c r="S97" s="248"/>
      <c r="T97" s="248"/>
      <c r="U97" s="248"/>
    </row>
    <row r="98" spans="1:21" s="501" customFormat="1" ht="16.5" x14ac:dyDescent="0.15">
      <c r="A98" s="503"/>
      <c r="B98" s="515"/>
      <c r="C98" s="515">
        <v>411</v>
      </c>
      <c r="D98" s="516">
        <v>0</v>
      </c>
      <c r="E98" s="512" t="s">
        <v>398</v>
      </c>
      <c r="F98" s="521">
        <v>36430</v>
      </c>
      <c r="G98" s="521">
        <v>18989.89</v>
      </c>
      <c r="H98" s="248">
        <f t="shared" si="21"/>
        <v>52.127065605270381</v>
      </c>
      <c r="I98" s="248">
        <f t="shared" si="22"/>
        <v>18989.89</v>
      </c>
      <c r="J98" s="521">
        <v>18989.89</v>
      </c>
      <c r="K98" s="248"/>
      <c r="L98" s="248"/>
      <c r="M98" s="248"/>
      <c r="N98" s="248"/>
      <c r="O98" s="248"/>
      <c r="P98" s="248"/>
      <c r="Q98" s="248">
        <f t="shared" si="23"/>
        <v>0</v>
      </c>
      <c r="R98" s="248"/>
      <c r="S98" s="248"/>
      <c r="T98" s="248"/>
      <c r="U98" s="248"/>
    </row>
    <row r="99" spans="1:21" s="501" customFormat="1" ht="8.25" x14ac:dyDescent="0.15">
      <c r="A99" s="503"/>
      <c r="B99" s="515"/>
      <c r="C99" s="515">
        <v>412</v>
      </c>
      <c r="D99" s="516">
        <v>0</v>
      </c>
      <c r="E99" s="512" t="s">
        <v>399</v>
      </c>
      <c r="F99" s="521">
        <v>1600</v>
      </c>
      <c r="G99" s="521">
        <v>821.86</v>
      </c>
      <c r="H99" s="248">
        <f t="shared" si="21"/>
        <v>51.366250000000001</v>
      </c>
      <c r="I99" s="248">
        <f t="shared" si="22"/>
        <v>821.86</v>
      </c>
      <c r="J99" s="521">
        <v>821.86</v>
      </c>
      <c r="K99" s="248"/>
      <c r="L99" s="248"/>
      <c r="M99" s="248"/>
      <c r="N99" s="248"/>
      <c r="O99" s="248"/>
      <c r="P99" s="248"/>
      <c r="Q99" s="248">
        <f t="shared" si="23"/>
        <v>0</v>
      </c>
      <c r="R99" s="248"/>
      <c r="S99" s="248"/>
      <c r="T99" s="248"/>
      <c r="U99" s="248"/>
    </row>
    <row r="100" spans="1:21" s="501" customFormat="1" ht="16.5" x14ac:dyDescent="0.15">
      <c r="A100" s="503"/>
      <c r="B100" s="515"/>
      <c r="C100" s="515">
        <v>417</v>
      </c>
      <c r="D100" s="516">
        <v>0</v>
      </c>
      <c r="E100" s="512" t="s">
        <v>400</v>
      </c>
      <c r="F100" s="521">
        <v>1970</v>
      </c>
      <c r="G100" s="521">
        <v>1692.1</v>
      </c>
      <c r="H100" s="248">
        <f t="shared" si="21"/>
        <v>85.89340101522842</v>
      </c>
      <c r="I100" s="248">
        <f t="shared" si="22"/>
        <v>1692.1</v>
      </c>
      <c r="J100" s="521">
        <v>1692.1</v>
      </c>
      <c r="K100" s="248"/>
      <c r="L100" s="248"/>
      <c r="M100" s="248"/>
      <c r="N100" s="248"/>
      <c r="O100" s="248"/>
      <c r="P100" s="248"/>
      <c r="Q100" s="248">
        <f t="shared" si="23"/>
        <v>0</v>
      </c>
      <c r="R100" s="248"/>
      <c r="S100" s="248"/>
      <c r="T100" s="248"/>
      <c r="U100" s="248"/>
    </row>
    <row r="101" spans="1:21" s="501" customFormat="1" ht="16.5" x14ac:dyDescent="0.15">
      <c r="A101" s="503"/>
      <c r="B101" s="515"/>
      <c r="C101" s="515">
        <v>421</v>
      </c>
      <c r="D101" s="516">
        <v>0</v>
      </c>
      <c r="E101" s="512" t="s">
        <v>401</v>
      </c>
      <c r="F101" s="522">
        <v>4500</v>
      </c>
      <c r="G101" s="521">
        <v>291.81</v>
      </c>
      <c r="H101" s="248">
        <f t="shared" si="21"/>
        <v>6.4846666666666666</v>
      </c>
      <c r="I101" s="248">
        <f t="shared" si="22"/>
        <v>291.81</v>
      </c>
      <c r="J101" s="248"/>
      <c r="K101" s="521">
        <v>291.81</v>
      </c>
      <c r="L101" s="248"/>
      <c r="M101" s="248"/>
      <c r="N101" s="248"/>
      <c r="O101" s="248"/>
      <c r="P101" s="248"/>
      <c r="Q101" s="248">
        <f t="shared" si="23"/>
        <v>0</v>
      </c>
      <c r="R101" s="248"/>
      <c r="S101" s="248"/>
      <c r="T101" s="248"/>
      <c r="U101" s="248"/>
    </row>
    <row r="102" spans="1:21" s="501" customFormat="1" ht="8.25" x14ac:dyDescent="0.15">
      <c r="A102" s="503"/>
      <c r="B102" s="515"/>
      <c r="C102" s="515">
        <v>422</v>
      </c>
      <c r="D102" s="516">
        <v>0</v>
      </c>
      <c r="E102" s="512" t="s">
        <v>421</v>
      </c>
      <c r="F102" s="521">
        <v>100</v>
      </c>
      <c r="G102" s="521">
        <v>0</v>
      </c>
      <c r="H102" s="248">
        <f t="shared" si="21"/>
        <v>0</v>
      </c>
      <c r="I102" s="248">
        <f t="shared" si="22"/>
        <v>0</v>
      </c>
      <c r="J102" s="248"/>
      <c r="K102" s="521">
        <v>0</v>
      </c>
      <c r="L102" s="248"/>
      <c r="M102" s="248"/>
      <c r="N102" s="248"/>
      <c r="O102" s="248"/>
      <c r="P102" s="248"/>
      <c r="Q102" s="248">
        <f t="shared" si="23"/>
        <v>0</v>
      </c>
      <c r="R102" s="248"/>
      <c r="S102" s="248"/>
      <c r="T102" s="248"/>
      <c r="U102" s="248"/>
    </row>
    <row r="103" spans="1:21" s="501" customFormat="1" ht="8.25" x14ac:dyDescent="0.15">
      <c r="A103" s="503"/>
      <c r="B103" s="515"/>
      <c r="C103" s="515">
        <v>426</v>
      </c>
      <c r="D103" s="516">
        <v>0</v>
      </c>
      <c r="E103" s="512" t="s">
        <v>406</v>
      </c>
      <c r="F103" s="521">
        <v>1100</v>
      </c>
      <c r="G103" s="521">
        <v>548.17999999999995</v>
      </c>
      <c r="H103" s="248">
        <f t="shared" si="21"/>
        <v>49.834545454545449</v>
      </c>
      <c r="I103" s="248">
        <f t="shared" si="22"/>
        <v>548.17999999999995</v>
      </c>
      <c r="J103" s="248"/>
      <c r="K103" s="521">
        <v>548.17999999999995</v>
      </c>
      <c r="L103" s="248"/>
      <c r="M103" s="248"/>
      <c r="N103" s="248"/>
      <c r="O103" s="248"/>
      <c r="P103" s="248"/>
      <c r="Q103" s="248">
        <f t="shared" si="23"/>
        <v>0</v>
      </c>
      <c r="R103" s="248"/>
      <c r="S103" s="248"/>
      <c r="T103" s="248"/>
      <c r="U103" s="248"/>
    </row>
    <row r="104" spans="1:21" s="501" customFormat="1" ht="16.5" x14ac:dyDescent="0.15">
      <c r="A104" s="503"/>
      <c r="B104" s="515"/>
      <c r="C104" s="515">
        <v>427</v>
      </c>
      <c r="D104" s="516">
        <v>0</v>
      </c>
      <c r="E104" s="512" t="s">
        <v>394</v>
      </c>
      <c r="F104" s="521">
        <v>81000</v>
      </c>
      <c r="G104" s="521">
        <v>4539.99</v>
      </c>
      <c r="H104" s="248">
        <f t="shared" si="21"/>
        <v>5.6049259259259259</v>
      </c>
      <c r="I104" s="248">
        <f t="shared" si="22"/>
        <v>4539.99</v>
      </c>
      <c r="J104" s="248"/>
      <c r="K104" s="521">
        <v>4539.99</v>
      </c>
      <c r="L104" s="248"/>
      <c r="M104" s="248"/>
      <c r="N104" s="248"/>
      <c r="O104" s="248"/>
      <c r="P104" s="248"/>
      <c r="Q104" s="248">
        <f t="shared" si="23"/>
        <v>0</v>
      </c>
      <c r="R104" s="248"/>
      <c r="S104" s="248"/>
      <c r="T104" s="248"/>
      <c r="U104" s="248"/>
    </row>
    <row r="105" spans="1:21" s="501" customFormat="1" ht="8.25" x14ac:dyDescent="0.15">
      <c r="A105" s="503"/>
      <c r="B105" s="515"/>
      <c r="C105" s="515">
        <v>428</v>
      </c>
      <c r="D105" s="516">
        <v>0</v>
      </c>
      <c r="E105" s="512" t="s">
        <v>419</v>
      </c>
      <c r="F105" s="521">
        <v>100</v>
      </c>
      <c r="G105" s="521">
        <v>0</v>
      </c>
      <c r="H105" s="248">
        <f t="shared" si="21"/>
        <v>0</v>
      </c>
      <c r="I105" s="248">
        <f t="shared" si="22"/>
        <v>0</v>
      </c>
      <c r="J105" s="248"/>
      <c r="K105" s="521">
        <v>0</v>
      </c>
      <c r="L105" s="248"/>
      <c r="M105" s="248"/>
      <c r="N105" s="248"/>
      <c r="O105" s="248"/>
      <c r="P105" s="248"/>
      <c r="Q105" s="248">
        <f t="shared" si="23"/>
        <v>0</v>
      </c>
      <c r="R105" s="248"/>
      <c r="S105" s="248"/>
      <c r="T105" s="248"/>
      <c r="U105" s="248"/>
    </row>
    <row r="106" spans="1:21" s="501" customFormat="1" ht="8.25" x14ac:dyDescent="0.15">
      <c r="A106" s="503"/>
      <c r="B106" s="515"/>
      <c r="C106" s="515">
        <v>430</v>
      </c>
      <c r="D106" s="516">
        <v>0</v>
      </c>
      <c r="E106" s="512" t="s">
        <v>395</v>
      </c>
      <c r="F106" s="521">
        <v>9000</v>
      </c>
      <c r="G106" s="521">
        <v>3836.92</v>
      </c>
      <c r="H106" s="248">
        <f t="shared" si="21"/>
        <v>42.632444444444445</v>
      </c>
      <c r="I106" s="248">
        <f t="shared" si="22"/>
        <v>3836.92</v>
      </c>
      <c r="J106" s="248"/>
      <c r="K106" s="521">
        <v>3836.92</v>
      </c>
      <c r="L106" s="248"/>
      <c r="M106" s="248"/>
      <c r="N106" s="248"/>
      <c r="O106" s="248"/>
      <c r="P106" s="248"/>
      <c r="Q106" s="248">
        <f t="shared" si="23"/>
        <v>0</v>
      </c>
      <c r="R106" s="248"/>
      <c r="S106" s="248"/>
      <c r="T106" s="248"/>
      <c r="U106" s="248"/>
    </row>
    <row r="107" spans="1:21" s="501" customFormat="1" ht="24.75" x14ac:dyDescent="0.15">
      <c r="A107" s="503"/>
      <c r="B107" s="515"/>
      <c r="C107" s="515">
        <v>436</v>
      </c>
      <c r="D107" s="516">
        <v>0</v>
      </c>
      <c r="E107" s="512" t="s">
        <v>402</v>
      </c>
      <c r="F107" s="521">
        <v>1200</v>
      </c>
      <c r="G107" s="521">
        <v>247.85</v>
      </c>
      <c r="H107" s="248">
        <f t="shared" si="21"/>
        <v>20.654166666666665</v>
      </c>
      <c r="I107" s="248">
        <f t="shared" si="22"/>
        <v>247.85</v>
      </c>
      <c r="J107" s="248"/>
      <c r="K107" s="521">
        <v>247.85</v>
      </c>
      <c r="L107" s="248"/>
      <c r="M107" s="248"/>
      <c r="N107" s="248"/>
      <c r="O107" s="248"/>
      <c r="P107" s="248"/>
      <c r="Q107" s="248">
        <f t="shared" si="23"/>
        <v>0</v>
      </c>
      <c r="R107" s="248"/>
      <c r="S107" s="248"/>
      <c r="T107" s="248"/>
      <c r="U107" s="248"/>
    </row>
    <row r="108" spans="1:21" s="501" customFormat="1" ht="24.75" x14ac:dyDescent="0.15">
      <c r="A108" s="503"/>
      <c r="B108" s="515"/>
      <c r="C108" s="515">
        <v>444</v>
      </c>
      <c r="D108" s="516">
        <v>0</v>
      </c>
      <c r="E108" s="512" t="s">
        <v>414</v>
      </c>
      <c r="F108" s="521">
        <v>4650.78</v>
      </c>
      <c r="G108" s="521">
        <v>3490</v>
      </c>
      <c r="H108" s="248">
        <f t="shared" si="21"/>
        <v>75.041175888775641</v>
      </c>
      <c r="I108" s="248">
        <f t="shared" si="22"/>
        <v>3490</v>
      </c>
      <c r="J108" s="248"/>
      <c r="K108" s="521">
        <v>3490</v>
      </c>
      <c r="L108" s="248"/>
      <c r="M108" s="248"/>
      <c r="N108" s="248"/>
      <c r="O108" s="248"/>
      <c r="P108" s="248"/>
      <c r="Q108" s="248">
        <f t="shared" si="23"/>
        <v>0</v>
      </c>
      <c r="R108" s="248"/>
      <c r="S108" s="248"/>
      <c r="T108" s="248"/>
      <c r="U108" s="248"/>
    </row>
    <row r="109" spans="1:21" s="501" customFormat="1" ht="24.75" x14ac:dyDescent="0.15">
      <c r="A109" s="503"/>
      <c r="B109" s="515"/>
      <c r="C109" s="515">
        <v>470</v>
      </c>
      <c r="D109" s="516">
        <v>0</v>
      </c>
      <c r="E109" s="512" t="s">
        <v>430</v>
      </c>
      <c r="F109" s="521">
        <v>500</v>
      </c>
      <c r="G109" s="521">
        <v>0</v>
      </c>
      <c r="H109" s="248">
        <f t="shared" si="21"/>
        <v>0</v>
      </c>
      <c r="I109" s="248">
        <f t="shared" si="22"/>
        <v>0</v>
      </c>
      <c r="J109" s="248"/>
      <c r="K109" s="521">
        <v>0</v>
      </c>
      <c r="L109" s="248"/>
      <c r="M109" s="248"/>
      <c r="N109" s="248"/>
      <c r="O109" s="248"/>
      <c r="P109" s="248"/>
      <c r="Q109" s="248">
        <f t="shared" si="23"/>
        <v>0</v>
      </c>
      <c r="R109" s="248"/>
      <c r="S109" s="248"/>
      <c r="T109" s="248"/>
      <c r="U109" s="248"/>
    </row>
    <row r="110" spans="1:21" s="501" customFormat="1" ht="16.5" x14ac:dyDescent="0.15">
      <c r="A110" s="503"/>
      <c r="B110" s="178">
        <v>75022</v>
      </c>
      <c r="C110" s="178"/>
      <c r="D110" s="179"/>
      <c r="E110" s="179" t="s">
        <v>198</v>
      </c>
      <c r="F110" s="521">
        <f>SUM(F111:F117)</f>
        <v>225700</v>
      </c>
      <c r="G110" s="521">
        <f>SUM(G111:G117)</f>
        <v>116332.93000000001</v>
      </c>
      <c r="H110" s="248">
        <f t="shared" si="21"/>
        <v>51.54316792202038</v>
      </c>
      <c r="I110" s="248">
        <f>SUM(I111:I117)</f>
        <v>83202.930000000008</v>
      </c>
      <c r="J110" s="248">
        <f t="shared" ref="J110:U110" si="30">SUM(J111:J117)</f>
        <v>0</v>
      </c>
      <c r="K110" s="248">
        <f t="shared" si="30"/>
        <v>2249.9299999999998</v>
      </c>
      <c r="L110" s="248">
        <f t="shared" si="30"/>
        <v>0</v>
      </c>
      <c r="M110" s="248">
        <f t="shared" si="30"/>
        <v>80953</v>
      </c>
      <c r="N110" s="248">
        <f t="shared" si="30"/>
        <v>0</v>
      </c>
      <c r="O110" s="248">
        <f t="shared" si="30"/>
        <v>0</v>
      </c>
      <c r="P110" s="248">
        <f t="shared" si="30"/>
        <v>0</v>
      </c>
      <c r="Q110" s="248">
        <f t="shared" si="30"/>
        <v>33130</v>
      </c>
      <c r="R110" s="248">
        <f t="shared" si="30"/>
        <v>33130</v>
      </c>
      <c r="S110" s="248">
        <f t="shared" si="30"/>
        <v>0</v>
      </c>
      <c r="T110" s="248">
        <f t="shared" si="30"/>
        <v>0</v>
      </c>
      <c r="U110" s="248">
        <f t="shared" si="30"/>
        <v>0</v>
      </c>
    </row>
    <row r="111" spans="1:21" s="501" customFormat="1" ht="16.5" x14ac:dyDescent="0.15">
      <c r="A111" s="503"/>
      <c r="B111" s="515"/>
      <c r="C111" s="515">
        <v>303</v>
      </c>
      <c r="D111" s="516">
        <v>0</v>
      </c>
      <c r="E111" s="512" t="s">
        <v>437</v>
      </c>
      <c r="F111" s="521">
        <v>160000</v>
      </c>
      <c r="G111" s="521">
        <v>80953</v>
      </c>
      <c r="H111" s="248">
        <f t="shared" si="21"/>
        <v>50.595624999999998</v>
      </c>
      <c r="I111" s="248">
        <f t="shared" si="22"/>
        <v>80953</v>
      </c>
      <c r="J111" s="248"/>
      <c r="K111" s="248"/>
      <c r="L111" s="248"/>
      <c r="M111" s="521">
        <v>80953</v>
      </c>
      <c r="N111" s="248"/>
      <c r="O111" s="248"/>
      <c r="P111" s="248"/>
      <c r="Q111" s="248">
        <f t="shared" si="23"/>
        <v>0</v>
      </c>
      <c r="R111" s="248"/>
      <c r="S111" s="248"/>
      <c r="T111" s="248"/>
      <c r="U111" s="248"/>
    </row>
    <row r="112" spans="1:21" s="501" customFormat="1" ht="16.5" x14ac:dyDescent="0.15">
      <c r="A112" s="503"/>
      <c r="B112" s="515"/>
      <c r="C112" s="515">
        <v>421</v>
      </c>
      <c r="D112" s="516">
        <v>0</v>
      </c>
      <c r="E112" s="512" t="s">
        <v>401</v>
      </c>
      <c r="F112" s="521">
        <v>3000</v>
      </c>
      <c r="G112" s="521">
        <v>176.33</v>
      </c>
      <c r="H112" s="248">
        <f t="shared" si="21"/>
        <v>5.8776666666666673</v>
      </c>
      <c r="I112" s="248">
        <f t="shared" si="22"/>
        <v>176.33</v>
      </c>
      <c r="J112" s="248"/>
      <c r="K112" s="521">
        <v>176.33</v>
      </c>
      <c r="L112" s="248"/>
      <c r="M112" s="248"/>
      <c r="N112" s="248"/>
      <c r="O112" s="248"/>
      <c r="P112" s="248"/>
      <c r="Q112" s="248">
        <f t="shared" si="23"/>
        <v>0</v>
      </c>
      <c r="R112" s="248"/>
      <c r="S112" s="248"/>
      <c r="T112" s="248"/>
      <c r="U112" s="248"/>
    </row>
    <row r="113" spans="1:21" s="501" customFormat="1" ht="8.25" x14ac:dyDescent="0.15">
      <c r="A113" s="503"/>
      <c r="B113" s="515"/>
      <c r="C113" s="515">
        <v>422</v>
      </c>
      <c r="D113" s="516">
        <v>0</v>
      </c>
      <c r="E113" s="512" t="s">
        <v>421</v>
      </c>
      <c r="F113" s="521">
        <v>600</v>
      </c>
      <c r="G113" s="521">
        <v>0</v>
      </c>
      <c r="H113" s="248">
        <f t="shared" si="21"/>
        <v>0</v>
      </c>
      <c r="I113" s="248">
        <f t="shared" si="22"/>
        <v>0</v>
      </c>
      <c r="J113" s="248"/>
      <c r="K113" s="521">
        <v>0</v>
      </c>
      <c r="L113" s="248"/>
      <c r="M113" s="248"/>
      <c r="N113" s="248"/>
      <c r="O113" s="248"/>
      <c r="P113" s="248"/>
      <c r="Q113" s="248">
        <f t="shared" si="23"/>
        <v>0</v>
      </c>
      <c r="R113" s="248"/>
      <c r="S113" s="248"/>
      <c r="T113" s="248"/>
      <c r="U113" s="248"/>
    </row>
    <row r="114" spans="1:21" s="501" customFormat="1" ht="8.25" x14ac:dyDescent="0.15">
      <c r="A114" s="503"/>
      <c r="B114" s="515"/>
      <c r="C114" s="515">
        <v>430</v>
      </c>
      <c r="D114" s="516">
        <v>0</v>
      </c>
      <c r="E114" s="512" t="s">
        <v>395</v>
      </c>
      <c r="F114" s="521">
        <v>11000</v>
      </c>
      <c r="G114" s="521">
        <v>2073.6</v>
      </c>
      <c r="H114" s="248">
        <f t="shared" si="21"/>
        <v>18.850909090909092</v>
      </c>
      <c r="I114" s="248">
        <f t="shared" si="22"/>
        <v>2073.6</v>
      </c>
      <c r="J114" s="248"/>
      <c r="K114" s="521">
        <v>2073.6</v>
      </c>
      <c r="L114" s="248"/>
      <c r="M114" s="248"/>
      <c r="N114" s="248"/>
      <c r="O114" s="248"/>
      <c r="P114" s="248"/>
      <c r="Q114" s="248">
        <f t="shared" si="23"/>
        <v>0</v>
      </c>
      <c r="R114" s="248"/>
      <c r="S114" s="248"/>
      <c r="T114" s="248"/>
      <c r="U114" s="248"/>
    </row>
    <row r="115" spans="1:21" s="501" customFormat="1" ht="8.25" x14ac:dyDescent="0.15">
      <c r="A115" s="503"/>
      <c r="B115" s="515"/>
      <c r="C115" s="515">
        <v>443</v>
      </c>
      <c r="D115" s="516">
        <v>0</v>
      </c>
      <c r="E115" s="512" t="s">
        <v>405</v>
      </c>
      <c r="F115" s="521">
        <v>1000</v>
      </c>
      <c r="G115" s="521">
        <v>0</v>
      </c>
      <c r="H115" s="248">
        <f t="shared" si="21"/>
        <v>0</v>
      </c>
      <c r="I115" s="248">
        <f t="shared" si="22"/>
        <v>0</v>
      </c>
      <c r="J115" s="248"/>
      <c r="K115" s="521">
        <v>0</v>
      </c>
      <c r="L115" s="248"/>
      <c r="M115" s="248"/>
      <c r="N115" s="248"/>
      <c r="O115" s="248"/>
      <c r="P115" s="248"/>
      <c r="Q115" s="248">
        <f t="shared" si="23"/>
        <v>0</v>
      </c>
      <c r="R115" s="248"/>
      <c r="S115" s="248"/>
      <c r="T115" s="248"/>
      <c r="U115" s="248"/>
    </row>
    <row r="116" spans="1:21" s="501" customFormat="1" ht="24.75" x14ac:dyDescent="0.15">
      <c r="A116" s="503"/>
      <c r="B116" s="515"/>
      <c r="C116" s="515">
        <v>461</v>
      </c>
      <c r="D116" s="516">
        <v>0</v>
      </c>
      <c r="E116" s="512" t="s">
        <v>412</v>
      </c>
      <c r="F116" s="521">
        <v>100</v>
      </c>
      <c r="G116" s="521">
        <v>0</v>
      </c>
      <c r="H116" s="248">
        <f t="shared" si="21"/>
        <v>0</v>
      </c>
      <c r="I116" s="248">
        <f t="shared" si="22"/>
        <v>0</v>
      </c>
      <c r="J116" s="248"/>
      <c r="K116" s="521">
        <v>0</v>
      </c>
      <c r="L116" s="248"/>
      <c r="M116" s="248"/>
      <c r="N116" s="248"/>
      <c r="O116" s="248"/>
      <c r="P116" s="248"/>
      <c r="Q116" s="248">
        <f t="shared" si="23"/>
        <v>0</v>
      </c>
      <c r="R116" s="248"/>
      <c r="S116" s="248"/>
      <c r="T116" s="248"/>
      <c r="U116" s="248"/>
    </row>
    <row r="117" spans="1:21" s="501" customFormat="1" ht="16.5" x14ac:dyDescent="0.15">
      <c r="A117" s="503"/>
      <c r="B117" s="515"/>
      <c r="C117" s="515">
        <v>605</v>
      </c>
      <c r="D117" s="516">
        <v>0</v>
      </c>
      <c r="E117" s="512" t="s">
        <v>409</v>
      </c>
      <c r="F117" s="521">
        <v>50000</v>
      </c>
      <c r="G117" s="521">
        <v>33130</v>
      </c>
      <c r="H117" s="248">
        <f t="shared" si="21"/>
        <v>66.259999999999991</v>
      </c>
      <c r="I117" s="248">
        <f t="shared" si="22"/>
        <v>0</v>
      </c>
      <c r="J117" s="248"/>
      <c r="K117" s="248"/>
      <c r="L117" s="248"/>
      <c r="M117" s="248"/>
      <c r="N117" s="248"/>
      <c r="O117" s="248"/>
      <c r="P117" s="248"/>
      <c r="Q117" s="248">
        <f t="shared" si="23"/>
        <v>33130</v>
      </c>
      <c r="R117" s="521">
        <v>33130</v>
      </c>
      <c r="S117" s="248"/>
      <c r="T117" s="248"/>
      <c r="U117" s="248"/>
    </row>
    <row r="118" spans="1:21" s="501" customFormat="1" ht="16.5" x14ac:dyDescent="0.15">
      <c r="A118" s="503"/>
      <c r="B118" s="178">
        <v>75023</v>
      </c>
      <c r="C118" s="178"/>
      <c r="D118" s="179"/>
      <c r="E118" s="179" t="s">
        <v>199</v>
      </c>
      <c r="F118" s="521">
        <f>SUM(F119:F143)</f>
        <v>6475420.79</v>
      </c>
      <c r="G118" s="521">
        <f>SUM(G119:G143)</f>
        <v>2722928.8000000007</v>
      </c>
      <c r="H118" s="248">
        <f t="shared" si="21"/>
        <v>42.050221727752778</v>
      </c>
      <c r="I118" s="248">
        <f>SUM(I119:I143)</f>
        <v>2512604.5400000005</v>
      </c>
      <c r="J118" s="248">
        <f t="shared" ref="J118:U118" si="31">SUM(J119:J143)</f>
        <v>1844921.4999999998</v>
      </c>
      <c r="K118" s="248">
        <f t="shared" si="31"/>
        <v>660986.73</v>
      </c>
      <c r="L118" s="248">
        <f t="shared" si="31"/>
        <v>0</v>
      </c>
      <c r="M118" s="248">
        <f t="shared" si="31"/>
        <v>6696.31</v>
      </c>
      <c r="N118" s="248">
        <f t="shared" si="31"/>
        <v>0</v>
      </c>
      <c r="O118" s="248">
        <f t="shared" si="31"/>
        <v>0</v>
      </c>
      <c r="P118" s="248">
        <f t="shared" si="31"/>
        <v>0</v>
      </c>
      <c r="Q118" s="248">
        <f t="shared" si="31"/>
        <v>210324.26</v>
      </c>
      <c r="R118" s="248">
        <f t="shared" si="31"/>
        <v>210324.26</v>
      </c>
      <c r="S118" s="248">
        <f t="shared" si="31"/>
        <v>0</v>
      </c>
      <c r="T118" s="248">
        <f t="shared" si="31"/>
        <v>0</v>
      </c>
      <c r="U118" s="248">
        <f t="shared" si="31"/>
        <v>0</v>
      </c>
    </row>
    <row r="119" spans="1:21" s="501" customFormat="1" ht="24.75" x14ac:dyDescent="0.15">
      <c r="A119" s="503"/>
      <c r="B119" s="515"/>
      <c r="C119" s="515">
        <v>302</v>
      </c>
      <c r="D119" s="516">
        <v>0</v>
      </c>
      <c r="E119" s="512" t="s">
        <v>418</v>
      </c>
      <c r="F119" s="521">
        <v>7000</v>
      </c>
      <c r="G119" s="521">
        <v>6696.31</v>
      </c>
      <c r="H119" s="248">
        <f t="shared" si="21"/>
        <v>95.661571428571435</v>
      </c>
      <c r="I119" s="248">
        <f t="shared" si="22"/>
        <v>6696.31</v>
      </c>
      <c r="J119" s="248"/>
      <c r="K119" s="248"/>
      <c r="L119" s="248"/>
      <c r="M119" s="521">
        <v>6696.31</v>
      </c>
      <c r="N119" s="248"/>
      <c r="O119" s="248"/>
      <c r="P119" s="248"/>
      <c r="Q119" s="248">
        <f t="shared" si="23"/>
        <v>0</v>
      </c>
      <c r="R119" s="248"/>
      <c r="S119" s="248"/>
      <c r="T119" s="248"/>
      <c r="U119" s="248"/>
    </row>
    <row r="120" spans="1:21" s="501" customFormat="1" ht="16.5" x14ac:dyDescent="0.15">
      <c r="A120" s="503"/>
      <c r="B120" s="515"/>
      <c r="C120" s="515">
        <v>401</v>
      </c>
      <c r="D120" s="516">
        <v>0</v>
      </c>
      <c r="E120" s="512" t="s">
        <v>420</v>
      </c>
      <c r="F120" s="521">
        <v>2990000</v>
      </c>
      <c r="G120" s="521">
        <v>1329440.02</v>
      </c>
      <c r="H120" s="248">
        <f t="shared" si="21"/>
        <v>44.462876923076919</v>
      </c>
      <c r="I120" s="248">
        <f t="shared" si="22"/>
        <v>1329440.02</v>
      </c>
      <c r="J120" s="521">
        <v>1329440.02</v>
      </c>
      <c r="K120" s="248"/>
      <c r="L120" s="248"/>
      <c r="M120" s="248"/>
      <c r="N120" s="248"/>
      <c r="O120" s="248"/>
      <c r="P120" s="248"/>
      <c r="Q120" s="248">
        <f t="shared" si="23"/>
        <v>0</v>
      </c>
      <c r="R120" s="248"/>
      <c r="S120" s="248"/>
      <c r="T120" s="248"/>
      <c r="U120" s="248"/>
    </row>
    <row r="121" spans="1:21" s="501" customFormat="1" ht="16.5" x14ac:dyDescent="0.15">
      <c r="A121" s="503"/>
      <c r="B121" s="515"/>
      <c r="C121" s="515">
        <v>404</v>
      </c>
      <c r="D121" s="516">
        <v>0</v>
      </c>
      <c r="E121" s="512" t="s">
        <v>424</v>
      </c>
      <c r="F121" s="521">
        <v>245000</v>
      </c>
      <c r="G121" s="521">
        <v>193561.15</v>
      </c>
      <c r="H121" s="248">
        <f t="shared" si="21"/>
        <v>79.004551020408158</v>
      </c>
      <c r="I121" s="248">
        <f t="shared" si="22"/>
        <v>193561.15</v>
      </c>
      <c r="J121" s="521">
        <v>193561.15</v>
      </c>
      <c r="K121" s="248"/>
      <c r="L121" s="248"/>
      <c r="M121" s="248"/>
      <c r="N121" s="248"/>
      <c r="O121" s="248"/>
      <c r="P121" s="248"/>
      <c r="Q121" s="248">
        <f t="shared" si="23"/>
        <v>0</v>
      </c>
      <c r="R121" s="248"/>
      <c r="S121" s="248"/>
      <c r="T121" s="248"/>
      <c r="U121" s="248"/>
    </row>
    <row r="122" spans="1:21" s="501" customFormat="1" ht="16.5" x14ac:dyDescent="0.15">
      <c r="A122" s="503"/>
      <c r="B122" s="515"/>
      <c r="C122" s="515">
        <v>410</v>
      </c>
      <c r="D122" s="516">
        <v>0</v>
      </c>
      <c r="E122" s="512" t="s">
        <v>443</v>
      </c>
      <c r="F122" s="521">
        <v>43200</v>
      </c>
      <c r="G122" s="521">
        <v>26304.85</v>
      </c>
      <c r="H122" s="248">
        <f t="shared" si="21"/>
        <v>60.890856481481478</v>
      </c>
      <c r="I122" s="248">
        <f t="shared" si="22"/>
        <v>26304.85</v>
      </c>
      <c r="J122" s="521">
        <v>26304.85</v>
      </c>
      <c r="K122" s="248"/>
      <c r="L122" s="248"/>
      <c r="M122" s="248"/>
      <c r="N122" s="248"/>
      <c r="O122" s="248"/>
      <c r="P122" s="248"/>
      <c r="Q122" s="248">
        <f t="shared" si="23"/>
        <v>0</v>
      </c>
      <c r="R122" s="248"/>
      <c r="S122" s="248"/>
      <c r="T122" s="248"/>
      <c r="U122" s="248"/>
    </row>
    <row r="123" spans="1:21" s="501" customFormat="1" ht="16.5" x14ac:dyDescent="0.15">
      <c r="A123" s="503"/>
      <c r="B123" s="515"/>
      <c r="C123" s="515">
        <v>411</v>
      </c>
      <c r="D123" s="516">
        <v>0</v>
      </c>
      <c r="E123" s="512" t="s">
        <v>398</v>
      </c>
      <c r="F123" s="521">
        <v>574000</v>
      </c>
      <c r="G123" s="521">
        <v>256524.13</v>
      </c>
      <c r="H123" s="248">
        <f t="shared" si="21"/>
        <v>44.690614982578396</v>
      </c>
      <c r="I123" s="248">
        <f t="shared" si="22"/>
        <v>256524.13</v>
      </c>
      <c r="J123" s="521">
        <v>256524.13</v>
      </c>
      <c r="K123" s="248"/>
      <c r="L123" s="248"/>
      <c r="M123" s="248"/>
      <c r="N123" s="248"/>
      <c r="O123" s="248"/>
      <c r="P123" s="248"/>
      <c r="Q123" s="248">
        <f t="shared" si="23"/>
        <v>0</v>
      </c>
      <c r="R123" s="248"/>
      <c r="S123" s="248"/>
      <c r="T123" s="248"/>
      <c r="U123" s="248"/>
    </row>
    <row r="124" spans="1:21" s="501" customFormat="1" ht="8.25" x14ac:dyDescent="0.15">
      <c r="A124" s="503"/>
      <c r="B124" s="515"/>
      <c r="C124" s="515">
        <v>412</v>
      </c>
      <c r="D124" s="516">
        <v>0</v>
      </c>
      <c r="E124" s="512" t="s">
        <v>399</v>
      </c>
      <c r="F124" s="521">
        <v>82000</v>
      </c>
      <c r="G124" s="521">
        <v>27229.69</v>
      </c>
      <c r="H124" s="248">
        <f t="shared" si="21"/>
        <v>33.206939024390245</v>
      </c>
      <c r="I124" s="248">
        <f t="shared" si="22"/>
        <v>27229.69</v>
      </c>
      <c r="J124" s="521">
        <v>27229.69</v>
      </c>
      <c r="K124" s="248"/>
      <c r="L124" s="248"/>
      <c r="M124" s="248"/>
      <c r="N124" s="248"/>
      <c r="O124" s="248"/>
      <c r="P124" s="248"/>
      <c r="Q124" s="248">
        <f t="shared" si="23"/>
        <v>0</v>
      </c>
      <c r="R124" s="248"/>
      <c r="S124" s="248"/>
      <c r="T124" s="248"/>
      <c r="U124" s="248"/>
    </row>
    <row r="125" spans="1:21" s="501" customFormat="1" ht="24.75" x14ac:dyDescent="0.15">
      <c r="A125" s="503"/>
      <c r="B125" s="515"/>
      <c r="C125" s="515">
        <v>414</v>
      </c>
      <c r="D125" s="516">
        <v>0</v>
      </c>
      <c r="E125" s="512" t="s">
        <v>436</v>
      </c>
      <c r="F125" s="521">
        <v>70000</v>
      </c>
      <c r="G125" s="521">
        <v>27053</v>
      </c>
      <c r="H125" s="248">
        <f t="shared" si="21"/>
        <v>38.64714285714286</v>
      </c>
      <c r="I125" s="248">
        <f t="shared" si="22"/>
        <v>27053</v>
      </c>
      <c r="J125" s="522"/>
      <c r="K125" s="521">
        <v>27053</v>
      </c>
      <c r="L125" s="248"/>
      <c r="M125" s="248"/>
      <c r="N125" s="248"/>
      <c r="O125" s="248"/>
      <c r="P125" s="248"/>
      <c r="Q125" s="248">
        <f t="shared" si="23"/>
        <v>0</v>
      </c>
      <c r="R125" s="248"/>
      <c r="S125" s="248"/>
      <c r="T125" s="248"/>
      <c r="U125" s="248"/>
    </row>
    <row r="126" spans="1:21" s="501" customFormat="1" ht="16.5" x14ac:dyDescent="0.15">
      <c r="A126" s="503"/>
      <c r="B126" s="515"/>
      <c r="C126" s="515">
        <v>417</v>
      </c>
      <c r="D126" s="516">
        <v>0</v>
      </c>
      <c r="E126" s="512" t="s">
        <v>400</v>
      </c>
      <c r="F126" s="521">
        <v>19600</v>
      </c>
      <c r="G126" s="521">
        <v>11861.66</v>
      </c>
      <c r="H126" s="248">
        <f t="shared" si="21"/>
        <v>60.51867346938775</v>
      </c>
      <c r="I126" s="248">
        <f t="shared" si="22"/>
        <v>11861.66</v>
      </c>
      <c r="J126" s="521">
        <v>11861.66</v>
      </c>
      <c r="K126" s="248"/>
      <c r="L126" s="248"/>
      <c r="M126" s="248"/>
      <c r="N126" s="248"/>
      <c r="O126" s="248"/>
      <c r="P126" s="248"/>
      <c r="Q126" s="248">
        <f t="shared" si="23"/>
        <v>0</v>
      </c>
      <c r="R126" s="248"/>
      <c r="S126" s="248"/>
      <c r="T126" s="248"/>
      <c r="U126" s="248"/>
    </row>
    <row r="127" spans="1:21" s="501" customFormat="1" ht="16.5" x14ac:dyDescent="0.15">
      <c r="A127" s="503"/>
      <c r="B127" s="515"/>
      <c r="C127" s="515">
        <v>421</v>
      </c>
      <c r="D127" s="516">
        <v>0</v>
      </c>
      <c r="E127" s="512" t="s">
        <v>401</v>
      </c>
      <c r="F127" s="521">
        <v>139104.67000000001</v>
      </c>
      <c r="G127" s="521">
        <v>67821.61</v>
      </c>
      <c r="H127" s="248">
        <f t="shared" si="21"/>
        <v>48.755811001887999</v>
      </c>
      <c r="I127" s="248">
        <f t="shared" si="22"/>
        <v>67821.61</v>
      </c>
      <c r="J127" s="248"/>
      <c r="K127" s="521">
        <v>67821.61</v>
      </c>
      <c r="L127" s="248"/>
      <c r="M127" s="248"/>
      <c r="N127" s="248"/>
      <c r="O127" s="248"/>
      <c r="P127" s="248"/>
      <c r="Q127" s="248">
        <f t="shared" si="23"/>
        <v>0</v>
      </c>
      <c r="R127" s="248"/>
      <c r="S127" s="248"/>
      <c r="T127" s="248"/>
      <c r="U127" s="248"/>
    </row>
    <row r="128" spans="1:21" s="501" customFormat="1" ht="8.25" x14ac:dyDescent="0.15">
      <c r="A128" s="503"/>
      <c r="B128" s="515"/>
      <c r="C128" s="515">
        <v>422</v>
      </c>
      <c r="D128" s="516">
        <v>0</v>
      </c>
      <c r="E128" s="512" t="s">
        <v>421</v>
      </c>
      <c r="F128" s="521">
        <v>1700</v>
      </c>
      <c r="G128" s="521">
        <v>942.02</v>
      </c>
      <c r="H128" s="248">
        <f t="shared" si="21"/>
        <v>55.412941176470589</v>
      </c>
      <c r="I128" s="248">
        <f t="shared" si="22"/>
        <v>942.02</v>
      </c>
      <c r="J128" s="248"/>
      <c r="K128" s="521">
        <v>942.02</v>
      </c>
      <c r="L128" s="248"/>
      <c r="M128" s="248"/>
      <c r="N128" s="248"/>
      <c r="O128" s="248"/>
      <c r="P128" s="248"/>
      <c r="Q128" s="248">
        <f t="shared" si="23"/>
        <v>0</v>
      </c>
      <c r="R128" s="248"/>
      <c r="S128" s="248"/>
      <c r="T128" s="248"/>
      <c r="U128" s="248"/>
    </row>
    <row r="129" spans="1:21" s="501" customFormat="1" ht="8.25" x14ac:dyDescent="0.15">
      <c r="A129" s="503"/>
      <c r="B129" s="515"/>
      <c r="C129" s="515">
        <v>426</v>
      </c>
      <c r="D129" s="516">
        <v>0</v>
      </c>
      <c r="E129" s="512" t="s">
        <v>406</v>
      </c>
      <c r="F129" s="521">
        <v>185000</v>
      </c>
      <c r="G129" s="521">
        <v>89993.09</v>
      </c>
      <c r="H129" s="248">
        <f t="shared" si="21"/>
        <v>48.644913513513508</v>
      </c>
      <c r="I129" s="248">
        <f t="shared" si="22"/>
        <v>89993.09</v>
      </c>
      <c r="J129" s="248"/>
      <c r="K129" s="521">
        <v>89993.09</v>
      </c>
      <c r="L129" s="248"/>
      <c r="M129" s="248"/>
      <c r="N129" s="248"/>
      <c r="O129" s="248"/>
      <c r="P129" s="248"/>
      <c r="Q129" s="248">
        <f t="shared" si="23"/>
        <v>0</v>
      </c>
      <c r="R129" s="248"/>
      <c r="S129" s="248"/>
      <c r="T129" s="248"/>
      <c r="U129" s="248"/>
    </row>
    <row r="130" spans="1:21" s="501" customFormat="1" ht="16.5" x14ac:dyDescent="0.15">
      <c r="A130" s="503"/>
      <c r="B130" s="515"/>
      <c r="C130" s="515">
        <v>427</v>
      </c>
      <c r="D130" s="516">
        <v>0</v>
      </c>
      <c r="E130" s="512" t="s">
        <v>394</v>
      </c>
      <c r="F130" s="521">
        <v>166000</v>
      </c>
      <c r="G130" s="521">
        <v>82001.440000000002</v>
      </c>
      <c r="H130" s="248">
        <f t="shared" si="21"/>
        <v>49.398457831325302</v>
      </c>
      <c r="I130" s="248">
        <f t="shared" si="22"/>
        <v>82001.440000000002</v>
      </c>
      <c r="J130" s="248"/>
      <c r="K130" s="521">
        <v>82001.440000000002</v>
      </c>
      <c r="L130" s="248"/>
      <c r="M130" s="248"/>
      <c r="N130" s="248"/>
      <c r="O130" s="248"/>
      <c r="P130" s="248"/>
      <c r="Q130" s="248">
        <f t="shared" si="23"/>
        <v>0</v>
      </c>
      <c r="R130" s="248"/>
      <c r="S130" s="248"/>
      <c r="T130" s="248"/>
      <c r="U130" s="248"/>
    </row>
    <row r="131" spans="1:21" s="501" customFormat="1" ht="8.25" x14ac:dyDescent="0.15">
      <c r="A131" s="503"/>
      <c r="B131" s="515"/>
      <c r="C131" s="515">
        <v>428</v>
      </c>
      <c r="D131" s="516">
        <v>0</v>
      </c>
      <c r="E131" s="512" t="s">
        <v>419</v>
      </c>
      <c r="F131" s="521">
        <v>1600</v>
      </c>
      <c r="G131" s="521">
        <v>500</v>
      </c>
      <c r="H131" s="248">
        <f t="shared" si="21"/>
        <v>31.25</v>
      </c>
      <c r="I131" s="248">
        <f t="shared" si="22"/>
        <v>500</v>
      </c>
      <c r="J131" s="248"/>
      <c r="K131" s="521">
        <v>500</v>
      </c>
      <c r="L131" s="248"/>
      <c r="M131" s="248"/>
      <c r="N131" s="248"/>
      <c r="O131" s="248"/>
      <c r="P131" s="248"/>
      <c r="Q131" s="248">
        <f t="shared" si="23"/>
        <v>0</v>
      </c>
      <c r="R131" s="248"/>
      <c r="S131" s="248"/>
      <c r="T131" s="248"/>
      <c r="U131" s="248"/>
    </row>
    <row r="132" spans="1:21" s="501" customFormat="1" ht="8.25" x14ac:dyDescent="0.15">
      <c r="A132" s="503"/>
      <c r="B132" s="515"/>
      <c r="C132" s="515">
        <v>430</v>
      </c>
      <c r="D132" s="516">
        <v>0</v>
      </c>
      <c r="E132" s="512" t="s">
        <v>395</v>
      </c>
      <c r="F132" s="521">
        <v>640679</v>
      </c>
      <c r="G132" s="521">
        <v>272236.59999999998</v>
      </c>
      <c r="H132" s="248">
        <f t="shared" si="21"/>
        <v>42.491887513091577</v>
      </c>
      <c r="I132" s="248">
        <f t="shared" si="22"/>
        <v>272236.59999999998</v>
      </c>
      <c r="J132" s="248"/>
      <c r="K132" s="521">
        <v>272236.59999999998</v>
      </c>
      <c r="L132" s="248"/>
      <c r="M132" s="248"/>
      <c r="N132" s="248"/>
      <c r="O132" s="248"/>
      <c r="P132" s="248"/>
      <c r="Q132" s="248">
        <f t="shared" si="23"/>
        <v>0</v>
      </c>
      <c r="R132" s="248"/>
      <c r="S132" s="248"/>
      <c r="T132" s="248"/>
      <c r="U132" s="248"/>
    </row>
    <row r="133" spans="1:21" s="501" customFormat="1" ht="24.75" x14ac:dyDescent="0.15">
      <c r="A133" s="503"/>
      <c r="B133" s="515"/>
      <c r="C133" s="515">
        <v>436</v>
      </c>
      <c r="D133" s="516">
        <v>0</v>
      </c>
      <c r="E133" s="512" t="s">
        <v>402</v>
      </c>
      <c r="F133" s="521">
        <v>24500</v>
      </c>
      <c r="G133" s="521">
        <v>6409.97</v>
      </c>
      <c r="H133" s="248">
        <f t="shared" si="21"/>
        <v>26.163142857142859</v>
      </c>
      <c r="I133" s="248">
        <f t="shared" si="22"/>
        <v>6409.97</v>
      </c>
      <c r="J133" s="248"/>
      <c r="K133" s="521">
        <v>6409.97</v>
      </c>
      <c r="L133" s="248"/>
      <c r="M133" s="248"/>
      <c r="N133" s="248"/>
      <c r="O133" s="248"/>
      <c r="P133" s="248"/>
      <c r="Q133" s="248">
        <f t="shared" si="23"/>
        <v>0</v>
      </c>
      <c r="R133" s="248"/>
      <c r="S133" s="248"/>
      <c r="T133" s="248"/>
      <c r="U133" s="248"/>
    </row>
    <row r="134" spans="1:21" s="501" customFormat="1" ht="16.5" x14ac:dyDescent="0.15">
      <c r="A134" s="503"/>
      <c r="B134" s="515"/>
      <c r="C134" s="515">
        <v>441</v>
      </c>
      <c r="D134" s="516">
        <v>0</v>
      </c>
      <c r="E134" s="512" t="s">
        <v>432</v>
      </c>
      <c r="F134" s="521">
        <v>5000</v>
      </c>
      <c r="G134" s="521">
        <v>550.23</v>
      </c>
      <c r="H134" s="248">
        <f t="shared" si="21"/>
        <v>11.0046</v>
      </c>
      <c r="I134" s="248">
        <f t="shared" si="22"/>
        <v>550.23</v>
      </c>
      <c r="J134" s="248"/>
      <c r="K134" s="521">
        <v>550.23</v>
      </c>
      <c r="L134" s="248"/>
      <c r="M134" s="248"/>
      <c r="N134" s="248"/>
      <c r="O134" s="248"/>
      <c r="P134" s="248"/>
      <c r="Q134" s="248">
        <f t="shared" si="23"/>
        <v>0</v>
      </c>
      <c r="R134" s="248"/>
      <c r="S134" s="248"/>
      <c r="T134" s="248"/>
      <c r="U134" s="248"/>
    </row>
    <row r="135" spans="1:21" s="501" customFormat="1" ht="16.5" x14ac:dyDescent="0.15">
      <c r="A135" s="503"/>
      <c r="B135" s="515"/>
      <c r="C135" s="515">
        <v>442</v>
      </c>
      <c r="D135" s="516">
        <v>0</v>
      </c>
      <c r="E135" s="512" t="s">
        <v>433</v>
      </c>
      <c r="F135" s="521">
        <v>500</v>
      </c>
      <c r="G135" s="521">
        <v>0</v>
      </c>
      <c r="H135" s="248">
        <f t="shared" si="21"/>
        <v>0</v>
      </c>
      <c r="I135" s="248">
        <f t="shared" si="22"/>
        <v>0</v>
      </c>
      <c r="J135" s="248"/>
      <c r="K135" s="521">
        <v>0</v>
      </c>
      <c r="L135" s="248"/>
      <c r="M135" s="248"/>
      <c r="N135" s="248"/>
      <c r="O135" s="248"/>
      <c r="P135" s="248"/>
      <c r="Q135" s="248">
        <f t="shared" si="23"/>
        <v>0</v>
      </c>
      <c r="R135" s="248"/>
      <c r="S135" s="248"/>
      <c r="T135" s="248"/>
      <c r="U135" s="248"/>
    </row>
    <row r="136" spans="1:21" s="501" customFormat="1" ht="8.25" x14ac:dyDescent="0.15">
      <c r="A136" s="503"/>
      <c r="B136" s="515"/>
      <c r="C136" s="515">
        <v>443</v>
      </c>
      <c r="D136" s="516">
        <v>0</v>
      </c>
      <c r="E136" s="512" t="s">
        <v>405</v>
      </c>
      <c r="F136" s="521">
        <v>73690</v>
      </c>
      <c r="G136" s="521">
        <v>45367.37</v>
      </c>
      <c r="H136" s="248">
        <f t="shared" si="21"/>
        <v>61.565164879902298</v>
      </c>
      <c r="I136" s="248">
        <f t="shared" si="22"/>
        <v>45367.37</v>
      </c>
      <c r="J136" s="248"/>
      <c r="K136" s="521">
        <v>45367.37</v>
      </c>
      <c r="L136" s="248"/>
      <c r="M136" s="248"/>
      <c r="N136" s="248"/>
      <c r="O136" s="248"/>
      <c r="P136" s="248"/>
      <c r="Q136" s="248">
        <f t="shared" si="23"/>
        <v>0</v>
      </c>
      <c r="R136" s="248"/>
      <c r="S136" s="248"/>
      <c r="T136" s="248"/>
      <c r="U136" s="248"/>
    </row>
    <row r="137" spans="1:21" s="501" customFormat="1" ht="24.75" x14ac:dyDescent="0.15">
      <c r="A137" s="503"/>
      <c r="B137" s="515"/>
      <c r="C137" s="515">
        <v>444</v>
      </c>
      <c r="D137" s="516">
        <v>0</v>
      </c>
      <c r="E137" s="512" t="s">
        <v>414</v>
      </c>
      <c r="F137" s="521">
        <v>81647.12</v>
      </c>
      <c r="G137" s="521">
        <v>61236</v>
      </c>
      <c r="H137" s="248">
        <f t="shared" si="21"/>
        <v>75.000808356743022</v>
      </c>
      <c r="I137" s="248">
        <f t="shared" si="22"/>
        <v>61236</v>
      </c>
      <c r="J137" s="248"/>
      <c r="K137" s="521">
        <v>61236</v>
      </c>
      <c r="L137" s="248"/>
      <c r="M137" s="248"/>
      <c r="N137" s="248"/>
      <c r="O137" s="248"/>
      <c r="P137" s="248"/>
      <c r="Q137" s="248">
        <f t="shared" si="23"/>
        <v>0</v>
      </c>
      <c r="R137" s="248"/>
      <c r="S137" s="248"/>
      <c r="T137" s="248"/>
      <c r="U137" s="248"/>
    </row>
    <row r="138" spans="1:21" s="501" customFormat="1" ht="24.75" x14ac:dyDescent="0.15">
      <c r="A138" s="503"/>
      <c r="B138" s="515"/>
      <c r="C138" s="515">
        <v>461</v>
      </c>
      <c r="D138" s="516">
        <v>0</v>
      </c>
      <c r="E138" s="512" t="s">
        <v>412</v>
      </c>
      <c r="F138" s="521">
        <v>200</v>
      </c>
      <c r="G138" s="521">
        <v>0</v>
      </c>
      <c r="H138" s="248">
        <f t="shared" si="21"/>
        <v>0</v>
      </c>
      <c r="I138" s="248">
        <f t="shared" si="22"/>
        <v>0</v>
      </c>
      <c r="J138" s="248"/>
      <c r="K138" s="521">
        <v>0</v>
      </c>
      <c r="L138" s="248"/>
      <c r="M138" s="248"/>
      <c r="N138" s="248"/>
      <c r="O138" s="248"/>
      <c r="P138" s="248"/>
      <c r="Q138" s="248">
        <f t="shared" si="23"/>
        <v>0</v>
      </c>
      <c r="R138" s="248"/>
      <c r="S138" s="248"/>
      <c r="T138" s="248"/>
      <c r="U138" s="248"/>
    </row>
    <row r="139" spans="1:21" s="501" customFormat="1" ht="24.75" x14ac:dyDescent="0.15">
      <c r="A139" s="503"/>
      <c r="B139" s="515"/>
      <c r="C139" s="515">
        <v>470</v>
      </c>
      <c r="D139" s="516">
        <v>0</v>
      </c>
      <c r="E139" s="512" t="s">
        <v>430</v>
      </c>
      <c r="F139" s="521">
        <v>15000</v>
      </c>
      <c r="G139" s="521">
        <v>6875.4</v>
      </c>
      <c r="H139" s="248">
        <f t="shared" ref="H139:H202" si="32">G139/F139*100</f>
        <v>45.835999999999999</v>
      </c>
      <c r="I139" s="248">
        <f t="shared" ref="I139:I202" si="33">SUM(J139:P139)</f>
        <v>6875.4</v>
      </c>
      <c r="J139" s="248"/>
      <c r="K139" s="521">
        <v>6875.4</v>
      </c>
      <c r="L139" s="248"/>
      <c r="M139" s="248"/>
      <c r="N139" s="248"/>
      <c r="O139" s="248"/>
      <c r="P139" s="248"/>
      <c r="Q139" s="248">
        <f t="shared" ref="Q139:Q202" si="34">R139</f>
        <v>0</v>
      </c>
      <c r="R139" s="248"/>
      <c r="S139" s="248"/>
      <c r="T139" s="248"/>
      <c r="U139" s="248"/>
    </row>
    <row r="140" spans="1:21" s="501" customFormat="1" ht="16.5" x14ac:dyDescent="0.15">
      <c r="A140" s="503"/>
      <c r="B140" s="515"/>
      <c r="C140" s="515">
        <v>605</v>
      </c>
      <c r="D140" s="516">
        <v>0</v>
      </c>
      <c r="E140" s="512" t="s">
        <v>409</v>
      </c>
      <c r="F140" s="521">
        <v>735000</v>
      </c>
      <c r="G140" s="521">
        <v>197409.26</v>
      </c>
      <c r="H140" s="248">
        <f t="shared" si="32"/>
        <v>26.858402721088439</v>
      </c>
      <c r="I140" s="248">
        <f t="shared" si="33"/>
        <v>0</v>
      </c>
      <c r="J140" s="248"/>
      <c r="K140" s="248"/>
      <c r="L140" s="248"/>
      <c r="M140" s="248"/>
      <c r="N140" s="248"/>
      <c r="O140" s="248"/>
      <c r="P140" s="248"/>
      <c r="Q140" s="248">
        <f t="shared" si="34"/>
        <v>197409.26</v>
      </c>
      <c r="R140" s="521">
        <v>197409.26</v>
      </c>
      <c r="S140" s="248"/>
      <c r="T140" s="248"/>
      <c r="U140" s="248"/>
    </row>
    <row r="141" spans="1:21" s="501" customFormat="1" ht="16.5" x14ac:dyDescent="0.15">
      <c r="A141" s="503"/>
      <c r="B141" s="515"/>
      <c r="C141" s="515">
        <v>605</v>
      </c>
      <c r="D141" s="516">
        <v>7</v>
      </c>
      <c r="E141" s="512" t="s">
        <v>409</v>
      </c>
      <c r="F141" s="521">
        <v>182526</v>
      </c>
      <c r="G141" s="521">
        <v>0</v>
      </c>
      <c r="H141" s="248">
        <f t="shared" si="32"/>
        <v>0</v>
      </c>
      <c r="I141" s="248">
        <f t="shared" si="33"/>
        <v>0</v>
      </c>
      <c r="J141" s="248"/>
      <c r="K141" s="248"/>
      <c r="L141" s="248"/>
      <c r="M141" s="248"/>
      <c r="N141" s="248"/>
      <c r="O141" s="248"/>
      <c r="P141" s="248"/>
      <c r="Q141" s="248">
        <f t="shared" si="34"/>
        <v>0</v>
      </c>
      <c r="R141" s="521">
        <v>0</v>
      </c>
      <c r="S141" s="248"/>
      <c r="T141" s="248"/>
      <c r="U141" s="248"/>
    </row>
    <row r="142" spans="1:21" s="501" customFormat="1" ht="16.5" x14ac:dyDescent="0.15">
      <c r="A142" s="503"/>
      <c r="B142" s="515"/>
      <c r="C142" s="515">
        <v>605</v>
      </c>
      <c r="D142" s="516">
        <v>9</v>
      </c>
      <c r="E142" s="512" t="s">
        <v>409</v>
      </c>
      <c r="F142" s="521">
        <v>127474</v>
      </c>
      <c r="G142" s="521">
        <v>0</v>
      </c>
      <c r="H142" s="248">
        <f t="shared" si="32"/>
        <v>0</v>
      </c>
      <c r="I142" s="248">
        <f t="shared" si="33"/>
        <v>0</v>
      </c>
      <c r="J142" s="248"/>
      <c r="K142" s="248"/>
      <c r="L142" s="248"/>
      <c r="M142" s="248"/>
      <c r="N142" s="248"/>
      <c r="O142" s="248"/>
      <c r="P142" s="248"/>
      <c r="Q142" s="248">
        <f t="shared" si="34"/>
        <v>0</v>
      </c>
      <c r="R142" s="521">
        <v>0</v>
      </c>
      <c r="S142" s="248"/>
      <c r="T142" s="248"/>
      <c r="U142" s="248"/>
    </row>
    <row r="143" spans="1:21" s="501" customFormat="1" ht="24.75" x14ac:dyDescent="0.15">
      <c r="A143" s="503"/>
      <c r="B143" s="515"/>
      <c r="C143" s="515">
        <v>606</v>
      </c>
      <c r="D143" s="516">
        <v>0</v>
      </c>
      <c r="E143" s="512" t="s">
        <v>408</v>
      </c>
      <c r="F143" s="521">
        <v>65000</v>
      </c>
      <c r="G143" s="521">
        <v>12915</v>
      </c>
      <c r="H143" s="248">
        <f t="shared" si="32"/>
        <v>19.869230769230768</v>
      </c>
      <c r="I143" s="248">
        <f t="shared" si="33"/>
        <v>0</v>
      </c>
      <c r="J143" s="248"/>
      <c r="K143" s="248"/>
      <c r="L143" s="248"/>
      <c r="M143" s="248"/>
      <c r="N143" s="248"/>
      <c r="O143" s="248"/>
      <c r="P143" s="248"/>
      <c r="Q143" s="248">
        <f t="shared" si="34"/>
        <v>12915</v>
      </c>
      <c r="R143" s="521">
        <v>12915</v>
      </c>
      <c r="S143" s="248"/>
      <c r="T143" s="248"/>
      <c r="U143" s="248"/>
    </row>
    <row r="144" spans="1:21" s="501" customFormat="1" ht="16.5" x14ac:dyDescent="0.15">
      <c r="A144" s="178"/>
      <c r="B144" s="178">
        <v>75075</v>
      </c>
      <c r="C144" s="178"/>
      <c r="D144" s="179"/>
      <c r="E144" s="179" t="s">
        <v>282</v>
      </c>
      <c r="F144" s="248">
        <f>SUM(F145:F147)</f>
        <v>40000</v>
      </c>
      <c r="G144" s="248">
        <f t="shared" ref="G144:U144" si="35">SUM(G145:G147)</f>
        <v>155</v>
      </c>
      <c r="H144" s="248">
        <f t="shared" si="32"/>
        <v>0.38750000000000001</v>
      </c>
      <c r="I144" s="248">
        <f t="shared" si="35"/>
        <v>155</v>
      </c>
      <c r="J144" s="248">
        <f t="shared" si="35"/>
        <v>0</v>
      </c>
      <c r="K144" s="248">
        <f t="shared" si="35"/>
        <v>155</v>
      </c>
      <c r="L144" s="248">
        <f t="shared" si="35"/>
        <v>0</v>
      </c>
      <c r="M144" s="248">
        <f t="shared" si="35"/>
        <v>0</v>
      </c>
      <c r="N144" s="248">
        <f t="shared" si="35"/>
        <v>0</v>
      </c>
      <c r="O144" s="248">
        <f t="shared" si="35"/>
        <v>0</v>
      </c>
      <c r="P144" s="248">
        <f t="shared" si="35"/>
        <v>0</v>
      </c>
      <c r="Q144" s="248">
        <f t="shared" si="35"/>
        <v>0</v>
      </c>
      <c r="R144" s="248">
        <f t="shared" si="35"/>
        <v>0</v>
      </c>
      <c r="S144" s="248">
        <f t="shared" si="35"/>
        <v>0</v>
      </c>
      <c r="T144" s="248">
        <f t="shared" si="35"/>
        <v>0</v>
      </c>
      <c r="U144" s="248">
        <f t="shared" si="35"/>
        <v>0</v>
      </c>
    </row>
    <row r="145" spans="1:21" s="501" customFormat="1" ht="16.5" x14ac:dyDescent="0.15">
      <c r="A145" s="503"/>
      <c r="B145" s="515"/>
      <c r="C145" s="515">
        <v>421</v>
      </c>
      <c r="D145" s="516">
        <v>0</v>
      </c>
      <c r="E145" s="512" t="s">
        <v>401</v>
      </c>
      <c r="F145" s="521">
        <v>18000</v>
      </c>
      <c r="G145" s="521">
        <v>140</v>
      </c>
      <c r="H145" s="248">
        <f t="shared" si="32"/>
        <v>0.77777777777777779</v>
      </c>
      <c r="I145" s="248">
        <f t="shared" si="33"/>
        <v>140</v>
      </c>
      <c r="J145" s="248"/>
      <c r="K145" s="521">
        <v>140</v>
      </c>
      <c r="L145" s="248"/>
      <c r="M145" s="248"/>
      <c r="N145" s="248"/>
      <c r="O145" s="248"/>
      <c r="P145" s="248"/>
      <c r="Q145" s="248">
        <f t="shared" si="34"/>
        <v>0</v>
      </c>
      <c r="R145" s="248"/>
      <c r="S145" s="248"/>
      <c r="T145" s="248"/>
      <c r="U145" s="248"/>
    </row>
    <row r="146" spans="1:21" s="501" customFormat="1" ht="8.25" x14ac:dyDescent="0.15">
      <c r="A146" s="503"/>
      <c r="B146" s="515"/>
      <c r="C146" s="515">
        <v>422</v>
      </c>
      <c r="D146" s="516">
        <v>0</v>
      </c>
      <c r="E146" s="512" t="s">
        <v>421</v>
      </c>
      <c r="F146" s="521">
        <v>7000</v>
      </c>
      <c r="G146" s="521">
        <v>0</v>
      </c>
      <c r="H146" s="248">
        <f t="shared" si="32"/>
        <v>0</v>
      </c>
      <c r="I146" s="248">
        <f t="shared" si="33"/>
        <v>0</v>
      </c>
      <c r="J146" s="248"/>
      <c r="K146" s="521">
        <v>0</v>
      </c>
      <c r="L146" s="248"/>
      <c r="M146" s="248"/>
      <c r="N146" s="248"/>
      <c r="O146" s="248"/>
      <c r="P146" s="248"/>
      <c r="Q146" s="248">
        <f t="shared" si="34"/>
        <v>0</v>
      </c>
      <c r="R146" s="248"/>
      <c r="S146" s="248"/>
      <c r="T146" s="248"/>
      <c r="U146" s="248"/>
    </row>
    <row r="147" spans="1:21" s="501" customFormat="1" ht="8.25" x14ac:dyDescent="0.15">
      <c r="A147" s="503"/>
      <c r="B147" s="515"/>
      <c r="C147" s="515">
        <v>430</v>
      </c>
      <c r="D147" s="516">
        <v>0</v>
      </c>
      <c r="E147" s="512" t="s">
        <v>395</v>
      </c>
      <c r="F147" s="521">
        <v>15000</v>
      </c>
      <c r="G147" s="521">
        <v>15</v>
      </c>
      <c r="H147" s="248">
        <f t="shared" si="32"/>
        <v>0.1</v>
      </c>
      <c r="I147" s="248">
        <f t="shared" si="33"/>
        <v>15</v>
      </c>
      <c r="J147" s="248"/>
      <c r="K147" s="521">
        <v>15</v>
      </c>
      <c r="L147" s="248"/>
      <c r="M147" s="248"/>
      <c r="N147" s="248"/>
      <c r="O147" s="248"/>
      <c r="P147" s="248"/>
      <c r="Q147" s="248">
        <f t="shared" si="34"/>
        <v>0</v>
      </c>
      <c r="R147" s="248"/>
      <c r="S147" s="248"/>
      <c r="T147" s="248"/>
      <c r="U147" s="248"/>
    </row>
    <row r="148" spans="1:21" s="501" customFormat="1" ht="24.75" x14ac:dyDescent="0.15">
      <c r="A148" s="178"/>
      <c r="B148" s="178">
        <v>75085</v>
      </c>
      <c r="C148" s="178"/>
      <c r="D148" s="179"/>
      <c r="E148" s="179" t="s">
        <v>267</v>
      </c>
      <c r="F148" s="248">
        <f>SUM(F149:F166)</f>
        <v>1098180</v>
      </c>
      <c r="G148" s="248">
        <f t="shared" ref="G148:U148" si="36">SUM(G149:G166)</f>
        <v>619576.4</v>
      </c>
      <c r="H148" s="248">
        <f t="shared" si="32"/>
        <v>56.418474202771861</v>
      </c>
      <c r="I148" s="248">
        <f t="shared" si="36"/>
        <v>619576.4</v>
      </c>
      <c r="J148" s="248">
        <f t="shared" si="36"/>
        <v>486384.49</v>
      </c>
      <c r="K148" s="248">
        <f t="shared" si="36"/>
        <v>131919.10999999999</v>
      </c>
      <c r="L148" s="248">
        <f t="shared" si="36"/>
        <v>0</v>
      </c>
      <c r="M148" s="248">
        <f t="shared" si="36"/>
        <v>1272.8</v>
      </c>
      <c r="N148" s="248">
        <f t="shared" si="36"/>
        <v>0</v>
      </c>
      <c r="O148" s="248">
        <f t="shared" si="36"/>
        <v>0</v>
      </c>
      <c r="P148" s="248">
        <f t="shared" si="36"/>
        <v>0</v>
      </c>
      <c r="Q148" s="248">
        <f t="shared" si="36"/>
        <v>0</v>
      </c>
      <c r="R148" s="248">
        <f t="shared" si="36"/>
        <v>0</v>
      </c>
      <c r="S148" s="248">
        <f t="shared" si="36"/>
        <v>0</v>
      </c>
      <c r="T148" s="248">
        <f t="shared" si="36"/>
        <v>0</v>
      </c>
      <c r="U148" s="248">
        <f t="shared" si="36"/>
        <v>0</v>
      </c>
    </row>
    <row r="149" spans="1:21" s="501" customFormat="1" ht="24.75" x14ac:dyDescent="0.15">
      <c r="A149" s="503"/>
      <c r="B149" s="515"/>
      <c r="C149" s="515">
        <v>302</v>
      </c>
      <c r="D149" s="516">
        <v>0</v>
      </c>
      <c r="E149" s="512" t="s">
        <v>418</v>
      </c>
      <c r="F149" s="521">
        <v>3000</v>
      </c>
      <c r="G149" s="521">
        <v>1272.8</v>
      </c>
      <c r="H149" s="248">
        <f t="shared" si="32"/>
        <v>42.426666666666662</v>
      </c>
      <c r="I149" s="248">
        <f t="shared" si="33"/>
        <v>1272.8</v>
      </c>
      <c r="J149" s="248"/>
      <c r="K149" s="248"/>
      <c r="L149" s="248"/>
      <c r="M149" s="521">
        <v>1272.8</v>
      </c>
      <c r="N149" s="248"/>
      <c r="O149" s="248"/>
      <c r="P149" s="248"/>
      <c r="Q149" s="248">
        <f t="shared" si="34"/>
        <v>0</v>
      </c>
      <c r="R149" s="248"/>
      <c r="S149" s="248"/>
      <c r="T149" s="248"/>
      <c r="U149" s="248"/>
    </row>
    <row r="150" spans="1:21" s="501" customFormat="1" ht="16.5" x14ac:dyDescent="0.15">
      <c r="A150" s="503"/>
      <c r="B150" s="515"/>
      <c r="C150" s="515">
        <v>401</v>
      </c>
      <c r="D150" s="516">
        <v>0</v>
      </c>
      <c r="E150" s="512" t="s">
        <v>420</v>
      </c>
      <c r="F150" s="521">
        <v>697180</v>
      </c>
      <c r="G150" s="521">
        <v>365880.33</v>
      </c>
      <c r="H150" s="248">
        <f t="shared" si="32"/>
        <v>52.480038153704932</v>
      </c>
      <c r="I150" s="248">
        <f t="shared" si="33"/>
        <v>365880.33</v>
      </c>
      <c r="J150" s="521">
        <v>365880.33</v>
      </c>
      <c r="K150" s="248"/>
      <c r="L150" s="248"/>
      <c r="M150" s="248"/>
      <c r="N150" s="248"/>
      <c r="O150" s="248"/>
      <c r="P150" s="248"/>
      <c r="Q150" s="248">
        <f t="shared" si="34"/>
        <v>0</v>
      </c>
      <c r="R150" s="248"/>
      <c r="S150" s="248"/>
      <c r="T150" s="248"/>
      <c r="U150" s="248"/>
    </row>
    <row r="151" spans="1:21" s="501" customFormat="1" ht="16.5" x14ac:dyDescent="0.15">
      <c r="A151" s="503"/>
      <c r="B151" s="515"/>
      <c r="C151" s="515">
        <v>404</v>
      </c>
      <c r="D151" s="516">
        <v>0</v>
      </c>
      <c r="E151" s="512" t="s">
        <v>424</v>
      </c>
      <c r="F151" s="521">
        <v>52000</v>
      </c>
      <c r="G151" s="521">
        <v>46929.04</v>
      </c>
      <c r="H151" s="248">
        <f t="shared" si="32"/>
        <v>90.248153846153841</v>
      </c>
      <c r="I151" s="248">
        <f t="shared" si="33"/>
        <v>46929.04</v>
      </c>
      <c r="J151" s="521">
        <v>46929.04</v>
      </c>
      <c r="K151" s="248"/>
      <c r="L151" s="248"/>
      <c r="M151" s="248"/>
      <c r="N151" s="248"/>
      <c r="O151" s="248"/>
      <c r="P151" s="248"/>
      <c r="Q151" s="248">
        <f t="shared" si="34"/>
        <v>0</v>
      </c>
      <c r="R151" s="248"/>
      <c r="S151" s="248"/>
      <c r="T151" s="248"/>
      <c r="U151" s="248"/>
    </row>
    <row r="152" spans="1:21" s="501" customFormat="1" ht="16.5" x14ac:dyDescent="0.15">
      <c r="A152" s="503"/>
      <c r="B152" s="515"/>
      <c r="C152" s="515">
        <v>411</v>
      </c>
      <c r="D152" s="516">
        <v>0</v>
      </c>
      <c r="E152" s="512" t="s">
        <v>398</v>
      </c>
      <c r="F152" s="521">
        <v>116000</v>
      </c>
      <c r="G152" s="521">
        <v>53564.99</v>
      </c>
      <c r="H152" s="248">
        <f t="shared" si="32"/>
        <v>46.176715517241377</v>
      </c>
      <c r="I152" s="248">
        <f t="shared" si="33"/>
        <v>53564.99</v>
      </c>
      <c r="J152" s="521">
        <v>53564.99</v>
      </c>
      <c r="K152" s="248"/>
      <c r="L152" s="248"/>
      <c r="M152" s="248"/>
      <c r="N152" s="248"/>
      <c r="O152" s="248"/>
      <c r="P152" s="248"/>
      <c r="Q152" s="248">
        <f t="shared" si="34"/>
        <v>0</v>
      </c>
      <c r="R152" s="248"/>
      <c r="S152" s="248"/>
      <c r="T152" s="248"/>
      <c r="U152" s="248"/>
    </row>
    <row r="153" spans="1:21" s="501" customFormat="1" ht="8.25" x14ac:dyDescent="0.15">
      <c r="A153" s="503"/>
      <c r="B153" s="515"/>
      <c r="C153" s="515">
        <v>412</v>
      </c>
      <c r="D153" s="516">
        <v>0</v>
      </c>
      <c r="E153" s="512" t="s">
        <v>399</v>
      </c>
      <c r="F153" s="521">
        <v>16500</v>
      </c>
      <c r="G153" s="521">
        <v>5129.79</v>
      </c>
      <c r="H153" s="248">
        <f t="shared" si="32"/>
        <v>31.089636363636362</v>
      </c>
      <c r="I153" s="248">
        <f t="shared" si="33"/>
        <v>5129.79</v>
      </c>
      <c r="J153" s="521">
        <v>5129.79</v>
      </c>
      <c r="K153" s="248"/>
      <c r="L153" s="248"/>
      <c r="M153" s="248"/>
      <c r="N153" s="248"/>
      <c r="O153" s="248"/>
      <c r="P153" s="248"/>
      <c r="Q153" s="248">
        <f t="shared" si="34"/>
        <v>0</v>
      </c>
      <c r="R153" s="248"/>
      <c r="S153" s="248"/>
      <c r="T153" s="248"/>
      <c r="U153" s="248"/>
    </row>
    <row r="154" spans="1:21" s="501" customFormat="1" ht="16.5" x14ac:dyDescent="0.15">
      <c r="A154" s="503"/>
      <c r="B154" s="515"/>
      <c r="C154" s="515">
        <v>417</v>
      </c>
      <c r="D154" s="516">
        <v>0</v>
      </c>
      <c r="E154" s="512" t="s">
        <v>400</v>
      </c>
      <c r="F154" s="521">
        <v>21000</v>
      </c>
      <c r="G154" s="521">
        <v>14880.34</v>
      </c>
      <c r="H154" s="248">
        <f t="shared" si="32"/>
        <v>70.858761904761906</v>
      </c>
      <c r="I154" s="248">
        <f t="shared" si="33"/>
        <v>14880.34</v>
      </c>
      <c r="J154" s="521">
        <v>14880.34</v>
      </c>
      <c r="K154" s="248"/>
      <c r="L154" s="248"/>
      <c r="M154" s="248"/>
      <c r="N154" s="248"/>
      <c r="O154" s="248"/>
      <c r="P154" s="248"/>
      <c r="Q154" s="248">
        <f t="shared" si="34"/>
        <v>0</v>
      </c>
      <c r="R154" s="248"/>
      <c r="S154" s="248"/>
      <c r="T154" s="248"/>
      <c r="U154" s="248"/>
    </row>
    <row r="155" spans="1:21" s="501" customFormat="1" ht="16.5" x14ac:dyDescent="0.15">
      <c r="A155" s="503"/>
      <c r="B155" s="515"/>
      <c r="C155" s="515">
        <v>421</v>
      </c>
      <c r="D155" s="516">
        <v>0</v>
      </c>
      <c r="E155" s="512" t="s">
        <v>401</v>
      </c>
      <c r="F155" s="521">
        <v>25000</v>
      </c>
      <c r="G155" s="521">
        <v>12135.46</v>
      </c>
      <c r="H155" s="248">
        <f t="shared" si="32"/>
        <v>48.541840000000001</v>
      </c>
      <c r="I155" s="248">
        <f t="shared" si="33"/>
        <v>12135.46</v>
      </c>
      <c r="J155" s="248"/>
      <c r="K155" s="521">
        <v>12135.46</v>
      </c>
      <c r="L155" s="248"/>
      <c r="M155" s="248"/>
      <c r="N155" s="248"/>
      <c r="O155" s="248"/>
      <c r="P155" s="248"/>
      <c r="Q155" s="248">
        <f t="shared" si="34"/>
        <v>0</v>
      </c>
      <c r="R155" s="248"/>
      <c r="S155" s="248"/>
      <c r="T155" s="248"/>
      <c r="U155" s="248"/>
    </row>
    <row r="156" spans="1:21" s="501" customFormat="1" ht="8.25" x14ac:dyDescent="0.15">
      <c r="A156" s="503"/>
      <c r="B156" s="515"/>
      <c r="C156" s="515">
        <v>426</v>
      </c>
      <c r="D156" s="516">
        <v>0</v>
      </c>
      <c r="E156" s="512" t="s">
        <v>406</v>
      </c>
      <c r="F156" s="521">
        <v>14400</v>
      </c>
      <c r="G156" s="521">
        <v>4222.0200000000004</v>
      </c>
      <c r="H156" s="248">
        <f t="shared" si="32"/>
        <v>29.319583333333338</v>
      </c>
      <c r="I156" s="248">
        <f t="shared" si="33"/>
        <v>4222.0200000000004</v>
      </c>
      <c r="J156" s="248"/>
      <c r="K156" s="521">
        <v>4222.0200000000004</v>
      </c>
      <c r="L156" s="248"/>
      <c r="M156" s="248"/>
      <c r="N156" s="248"/>
      <c r="O156" s="248"/>
      <c r="P156" s="248"/>
      <c r="Q156" s="248">
        <f t="shared" si="34"/>
        <v>0</v>
      </c>
      <c r="R156" s="248"/>
      <c r="S156" s="248"/>
      <c r="T156" s="248"/>
      <c r="U156" s="248"/>
    </row>
    <row r="157" spans="1:21" s="501" customFormat="1" ht="16.5" x14ac:dyDescent="0.15">
      <c r="A157" s="503"/>
      <c r="B157" s="515"/>
      <c r="C157" s="515">
        <v>427</v>
      </c>
      <c r="D157" s="516">
        <v>0</v>
      </c>
      <c r="E157" s="512" t="s">
        <v>394</v>
      </c>
      <c r="F157" s="521">
        <v>79500</v>
      </c>
      <c r="G157" s="521">
        <v>76930.399999999994</v>
      </c>
      <c r="H157" s="248">
        <f t="shared" si="32"/>
        <v>96.767798742138353</v>
      </c>
      <c r="I157" s="248">
        <f t="shared" si="33"/>
        <v>76930.399999999994</v>
      </c>
      <c r="J157" s="248"/>
      <c r="K157" s="521">
        <v>76930.399999999994</v>
      </c>
      <c r="L157" s="248"/>
      <c r="M157" s="248"/>
      <c r="N157" s="248"/>
      <c r="O157" s="248"/>
      <c r="P157" s="248"/>
      <c r="Q157" s="248">
        <f t="shared" si="34"/>
        <v>0</v>
      </c>
      <c r="R157" s="248"/>
      <c r="S157" s="248"/>
      <c r="T157" s="248"/>
      <c r="U157" s="248"/>
    </row>
    <row r="158" spans="1:21" s="501" customFormat="1" ht="8.25" x14ac:dyDescent="0.15">
      <c r="A158" s="503"/>
      <c r="B158" s="515"/>
      <c r="C158" s="515">
        <v>428</v>
      </c>
      <c r="D158" s="516">
        <v>0</v>
      </c>
      <c r="E158" s="512" t="s">
        <v>419</v>
      </c>
      <c r="F158" s="521">
        <v>1200</v>
      </c>
      <c r="G158" s="521">
        <v>370</v>
      </c>
      <c r="H158" s="248">
        <f t="shared" si="32"/>
        <v>30.833333333333336</v>
      </c>
      <c r="I158" s="248">
        <f t="shared" si="33"/>
        <v>370</v>
      </c>
      <c r="J158" s="248"/>
      <c r="K158" s="521">
        <v>370</v>
      </c>
      <c r="L158" s="248"/>
      <c r="M158" s="248"/>
      <c r="N158" s="248"/>
      <c r="O158" s="248"/>
      <c r="P158" s="248"/>
      <c r="Q158" s="248">
        <f t="shared" si="34"/>
        <v>0</v>
      </c>
      <c r="R158" s="248"/>
      <c r="S158" s="248"/>
      <c r="T158" s="248"/>
      <c r="U158" s="248"/>
    </row>
    <row r="159" spans="1:21" s="501" customFormat="1" ht="8.25" x14ac:dyDescent="0.15">
      <c r="A159" s="503"/>
      <c r="B159" s="515"/>
      <c r="C159" s="515">
        <v>430</v>
      </c>
      <c r="D159" s="516">
        <v>0</v>
      </c>
      <c r="E159" s="512" t="s">
        <v>395</v>
      </c>
      <c r="F159" s="521">
        <v>28000</v>
      </c>
      <c r="G159" s="521">
        <v>9694.75</v>
      </c>
      <c r="H159" s="248">
        <f t="shared" si="32"/>
        <v>34.624107142857142</v>
      </c>
      <c r="I159" s="248">
        <f t="shared" si="33"/>
        <v>9694.75</v>
      </c>
      <c r="J159" s="248"/>
      <c r="K159" s="521">
        <v>9694.75</v>
      </c>
      <c r="L159" s="248"/>
      <c r="M159" s="248"/>
      <c r="N159" s="248"/>
      <c r="O159" s="248"/>
      <c r="P159" s="248"/>
      <c r="Q159" s="248">
        <f t="shared" si="34"/>
        <v>0</v>
      </c>
      <c r="R159" s="248"/>
      <c r="S159" s="248"/>
      <c r="T159" s="248"/>
      <c r="U159" s="248"/>
    </row>
    <row r="160" spans="1:21" s="501" customFormat="1" ht="24.75" x14ac:dyDescent="0.15">
      <c r="A160" s="503"/>
      <c r="B160" s="515"/>
      <c r="C160" s="515">
        <v>436</v>
      </c>
      <c r="D160" s="516">
        <v>0</v>
      </c>
      <c r="E160" s="512" t="s">
        <v>402</v>
      </c>
      <c r="F160" s="521">
        <v>7000</v>
      </c>
      <c r="G160" s="521">
        <v>2862.49</v>
      </c>
      <c r="H160" s="248">
        <f t="shared" si="32"/>
        <v>40.892714285714284</v>
      </c>
      <c r="I160" s="248">
        <f t="shared" si="33"/>
        <v>2862.49</v>
      </c>
      <c r="J160" s="248"/>
      <c r="K160" s="521">
        <v>2862.49</v>
      </c>
      <c r="L160" s="248"/>
      <c r="M160" s="248"/>
      <c r="N160" s="248"/>
      <c r="O160" s="248"/>
      <c r="P160" s="248"/>
      <c r="Q160" s="248">
        <f t="shared" si="34"/>
        <v>0</v>
      </c>
      <c r="R160" s="248"/>
      <c r="S160" s="248"/>
      <c r="T160" s="248"/>
      <c r="U160" s="248"/>
    </row>
    <row r="161" spans="1:21" s="501" customFormat="1" ht="41.25" x14ac:dyDescent="0.15">
      <c r="A161" s="503"/>
      <c r="B161" s="515"/>
      <c r="C161" s="515">
        <v>440</v>
      </c>
      <c r="D161" s="516">
        <v>0</v>
      </c>
      <c r="E161" s="512" t="s">
        <v>410</v>
      </c>
      <c r="F161" s="521">
        <v>2000</v>
      </c>
      <c r="G161" s="521">
        <v>0</v>
      </c>
      <c r="H161" s="248">
        <f t="shared" si="32"/>
        <v>0</v>
      </c>
      <c r="I161" s="248">
        <f t="shared" si="33"/>
        <v>0</v>
      </c>
      <c r="J161" s="248"/>
      <c r="K161" s="521">
        <v>0</v>
      </c>
      <c r="L161" s="248"/>
      <c r="M161" s="248"/>
      <c r="N161" s="248"/>
      <c r="O161" s="248"/>
      <c r="P161" s="248"/>
      <c r="Q161" s="248">
        <f t="shared" si="34"/>
        <v>0</v>
      </c>
      <c r="R161" s="248"/>
      <c r="S161" s="248"/>
      <c r="T161" s="248"/>
      <c r="U161" s="248"/>
    </row>
    <row r="162" spans="1:21" s="501" customFormat="1" ht="16.5" x14ac:dyDescent="0.15">
      <c r="A162" s="503"/>
      <c r="B162" s="515"/>
      <c r="C162" s="515">
        <v>441</v>
      </c>
      <c r="D162" s="516">
        <v>0</v>
      </c>
      <c r="E162" s="512" t="s">
        <v>432</v>
      </c>
      <c r="F162" s="521">
        <v>1000</v>
      </c>
      <c r="G162" s="521">
        <v>0</v>
      </c>
      <c r="H162" s="248">
        <f t="shared" si="32"/>
        <v>0</v>
      </c>
      <c r="I162" s="248">
        <f t="shared" si="33"/>
        <v>0</v>
      </c>
      <c r="J162" s="248"/>
      <c r="K162" s="521">
        <v>0</v>
      </c>
      <c r="L162" s="248"/>
      <c r="M162" s="248"/>
      <c r="N162" s="248"/>
      <c r="O162" s="248"/>
      <c r="P162" s="248"/>
      <c r="Q162" s="248">
        <f t="shared" si="34"/>
        <v>0</v>
      </c>
      <c r="R162" s="248"/>
      <c r="S162" s="248"/>
      <c r="T162" s="248"/>
      <c r="U162" s="248"/>
    </row>
    <row r="163" spans="1:21" s="501" customFormat="1" ht="8.25" x14ac:dyDescent="0.15">
      <c r="A163" s="503"/>
      <c r="B163" s="515"/>
      <c r="C163" s="515">
        <v>443</v>
      </c>
      <c r="D163" s="516">
        <v>0</v>
      </c>
      <c r="E163" s="512" t="s">
        <v>405</v>
      </c>
      <c r="F163" s="521">
        <v>2000</v>
      </c>
      <c r="G163" s="521">
        <v>1312.59</v>
      </c>
      <c r="H163" s="248">
        <f t="shared" si="32"/>
        <v>65.629499999999993</v>
      </c>
      <c r="I163" s="248">
        <f t="shared" si="33"/>
        <v>1312.59</v>
      </c>
      <c r="J163" s="248"/>
      <c r="K163" s="521">
        <v>1312.59</v>
      </c>
      <c r="L163" s="248"/>
      <c r="M163" s="248"/>
      <c r="N163" s="248"/>
      <c r="O163" s="248"/>
      <c r="P163" s="248"/>
      <c r="Q163" s="248">
        <f t="shared" si="34"/>
        <v>0</v>
      </c>
      <c r="R163" s="248"/>
      <c r="S163" s="248"/>
      <c r="T163" s="248"/>
      <c r="U163" s="248"/>
    </row>
    <row r="164" spans="1:21" s="501" customFormat="1" ht="24.75" x14ac:dyDescent="0.15">
      <c r="A164" s="503"/>
      <c r="B164" s="515"/>
      <c r="C164" s="515">
        <v>444</v>
      </c>
      <c r="D164" s="516">
        <v>0</v>
      </c>
      <c r="E164" s="512" t="s">
        <v>414</v>
      </c>
      <c r="F164" s="521">
        <v>22200</v>
      </c>
      <c r="G164" s="521">
        <v>16650</v>
      </c>
      <c r="H164" s="248">
        <f t="shared" si="32"/>
        <v>75</v>
      </c>
      <c r="I164" s="248">
        <f t="shared" si="33"/>
        <v>16650</v>
      </c>
      <c r="J164" s="248"/>
      <c r="K164" s="521">
        <v>16650</v>
      </c>
      <c r="L164" s="248"/>
      <c r="M164" s="248"/>
      <c r="N164" s="248"/>
      <c r="O164" s="248"/>
      <c r="P164" s="248"/>
      <c r="Q164" s="248">
        <f t="shared" si="34"/>
        <v>0</v>
      </c>
      <c r="R164" s="248"/>
      <c r="S164" s="248"/>
      <c r="T164" s="248"/>
      <c r="U164" s="248"/>
    </row>
    <row r="165" spans="1:21" s="501" customFormat="1" ht="16.5" x14ac:dyDescent="0.15">
      <c r="A165" s="503"/>
      <c r="B165" s="515"/>
      <c r="C165" s="515">
        <v>448</v>
      </c>
      <c r="D165" s="516">
        <v>0</v>
      </c>
      <c r="E165" s="512" t="s">
        <v>72</v>
      </c>
      <c r="F165" s="521">
        <v>200</v>
      </c>
      <c r="G165" s="521">
        <v>0</v>
      </c>
      <c r="H165" s="248">
        <f t="shared" si="32"/>
        <v>0</v>
      </c>
      <c r="I165" s="248">
        <f t="shared" si="33"/>
        <v>0</v>
      </c>
      <c r="J165" s="248"/>
      <c r="K165" s="521">
        <v>0</v>
      </c>
      <c r="L165" s="248"/>
      <c r="M165" s="248"/>
      <c r="N165" s="248"/>
      <c r="O165" s="248"/>
      <c r="P165" s="248"/>
      <c r="Q165" s="248">
        <f t="shared" si="34"/>
        <v>0</v>
      </c>
      <c r="R165" s="248"/>
      <c r="S165" s="248"/>
      <c r="T165" s="248"/>
      <c r="U165" s="248"/>
    </row>
    <row r="166" spans="1:21" s="501" customFormat="1" ht="24.75" x14ac:dyDescent="0.15">
      <c r="A166" s="503"/>
      <c r="B166" s="515"/>
      <c r="C166" s="515">
        <v>470</v>
      </c>
      <c r="D166" s="516">
        <v>0</v>
      </c>
      <c r="E166" s="512" t="s">
        <v>430</v>
      </c>
      <c r="F166" s="521">
        <v>10000</v>
      </c>
      <c r="G166" s="521">
        <v>7741.4</v>
      </c>
      <c r="H166" s="248">
        <f t="shared" si="32"/>
        <v>77.413999999999987</v>
      </c>
      <c r="I166" s="248">
        <f t="shared" si="33"/>
        <v>7741.4</v>
      </c>
      <c r="J166" s="248"/>
      <c r="K166" s="521">
        <v>7741.4</v>
      </c>
      <c r="L166" s="248"/>
      <c r="M166" s="248"/>
      <c r="N166" s="248"/>
      <c r="O166" s="248"/>
      <c r="P166" s="248"/>
      <c r="Q166" s="248">
        <f t="shared" si="34"/>
        <v>0</v>
      </c>
      <c r="R166" s="248"/>
      <c r="S166" s="248"/>
      <c r="T166" s="248"/>
      <c r="U166" s="248"/>
    </row>
    <row r="167" spans="1:21" s="501" customFormat="1" ht="8.25" x14ac:dyDescent="0.15">
      <c r="A167" s="178"/>
      <c r="B167" s="178">
        <v>75095</v>
      </c>
      <c r="C167" s="178"/>
      <c r="D167" s="179"/>
      <c r="E167" s="179" t="s">
        <v>106</v>
      </c>
      <c r="F167" s="248">
        <f>SUM(F168:F178)</f>
        <v>191667.11000000002</v>
      </c>
      <c r="G167" s="248">
        <f t="shared" ref="G167:U167" si="37">SUM(G168:G178)</f>
        <v>81228.690000000017</v>
      </c>
      <c r="H167" s="248">
        <f t="shared" si="32"/>
        <v>42.380088059970234</v>
      </c>
      <c r="I167" s="248">
        <f t="shared" si="37"/>
        <v>81228.690000000017</v>
      </c>
      <c r="J167" s="248">
        <f t="shared" si="37"/>
        <v>13067.16</v>
      </c>
      <c r="K167" s="248">
        <f t="shared" si="37"/>
        <v>25393.53</v>
      </c>
      <c r="L167" s="248">
        <f t="shared" si="37"/>
        <v>0</v>
      </c>
      <c r="M167" s="248">
        <f t="shared" si="37"/>
        <v>42768</v>
      </c>
      <c r="N167" s="248">
        <f t="shared" si="37"/>
        <v>0</v>
      </c>
      <c r="O167" s="248">
        <f t="shared" si="37"/>
        <v>0</v>
      </c>
      <c r="P167" s="248">
        <f t="shared" si="37"/>
        <v>0</v>
      </c>
      <c r="Q167" s="248">
        <f t="shared" si="37"/>
        <v>0</v>
      </c>
      <c r="R167" s="248">
        <f t="shared" si="37"/>
        <v>0</v>
      </c>
      <c r="S167" s="248">
        <f t="shared" si="37"/>
        <v>0</v>
      </c>
      <c r="T167" s="248">
        <f t="shared" si="37"/>
        <v>0</v>
      </c>
      <c r="U167" s="248">
        <f t="shared" si="37"/>
        <v>0</v>
      </c>
    </row>
    <row r="168" spans="1:21" s="501" customFormat="1" ht="16.5" x14ac:dyDescent="0.15">
      <c r="A168" s="503"/>
      <c r="B168" s="515"/>
      <c r="C168" s="515">
        <v>303</v>
      </c>
      <c r="D168" s="516">
        <v>0</v>
      </c>
      <c r="E168" s="512" t="s">
        <v>437</v>
      </c>
      <c r="F168" s="521">
        <v>92000</v>
      </c>
      <c r="G168" s="521">
        <v>42768</v>
      </c>
      <c r="H168" s="248">
        <f t="shared" si="32"/>
        <v>46.486956521739131</v>
      </c>
      <c r="I168" s="248">
        <f t="shared" si="33"/>
        <v>42768</v>
      </c>
      <c r="J168" s="248"/>
      <c r="K168" s="248"/>
      <c r="L168" s="248"/>
      <c r="M168" s="521">
        <v>42768</v>
      </c>
      <c r="N168" s="248"/>
      <c r="O168" s="248"/>
      <c r="P168" s="248"/>
      <c r="Q168" s="248">
        <f t="shared" si="34"/>
        <v>0</v>
      </c>
      <c r="R168" s="248"/>
      <c r="S168" s="248"/>
      <c r="T168" s="248"/>
      <c r="U168" s="248"/>
    </row>
    <row r="169" spans="1:21" s="501" customFormat="1" ht="16.5" x14ac:dyDescent="0.15">
      <c r="A169" s="503"/>
      <c r="B169" s="515"/>
      <c r="C169" s="515">
        <v>401</v>
      </c>
      <c r="D169" s="516">
        <v>0</v>
      </c>
      <c r="E169" s="512" t="s">
        <v>420</v>
      </c>
      <c r="F169" s="521">
        <v>27147</v>
      </c>
      <c r="G169" s="521">
        <v>5620.12</v>
      </c>
      <c r="H169" s="248">
        <f t="shared" si="32"/>
        <v>20.702545400965118</v>
      </c>
      <c r="I169" s="248">
        <f t="shared" si="33"/>
        <v>5620.12</v>
      </c>
      <c r="J169" s="521">
        <v>5620.12</v>
      </c>
      <c r="K169" s="248"/>
      <c r="L169" s="248"/>
      <c r="M169" s="248"/>
      <c r="N169" s="248"/>
      <c r="O169" s="248"/>
      <c r="P169" s="248"/>
      <c r="Q169" s="248">
        <f t="shared" si="34"/>
        <v>0</v>
      </c>
      <c r="R169" s="248"/>
      <c r="S169" s="248"/>
      <c r="T169" s="248"/>
      <c r="U169" s="248"/>
    </row>
    <row r="170" spans="1:21" s="501" customFormat="1" ht="16.5" x14ac:dyDescent="0.15">
      <c r="A170" s="503"/>
      <c r="B170" s="515"/>
      <c r="C170" s="515">
        <v>411</v>
      </c>
      <c r="D170" s="516">
        <v>0</v>
      </c>
      <c r="E170" s="512" t="s">
        <v>398</v>
      </c>
      <c r="F170" s="521">
        <v>5146</v>
      </c>
      <c r="G170" s="521">
        <v>830.41</v>
      </c>
      <c r="H170" s="248">
        <f t="shared" si="32"/>
        <v>16.136999611348621</v>
      </c>
      <c r="I170" s="248">
        <f t="shared" si="33"/>
        <v>830.41</v>
      </c>
      <c r="J170" s="521">
        <v>830.41</v>
      </c>
      <c r="K170" s="248"/>
      <c r="L170" s="248"/>
      <c r="M170" s="248"/>
      <c r="N170" s="248"/>
      <c r="O170" s="248"/>
      <c r="P170" s="248"/>
      <c r="Q170" s="248">
        <f t="shared" si="34"/>
        <v>0</v>
      </c>
      <c r="R170" s="248"/>
      <c r="S170" s="248"/>
      <c r="T170" s="248"/>
      <c r="U170" s="248"/>
    </row>
    <row r="171" spans="1:21" s="501" customFormat="1" ht="8.25" x14ac:dyDescent="0.15">
      <c r="A171" s="503"/>
      <c r="B171" s="515"/>
      <c r="C171" s="515">
        <v>412</v>
      </c>
      <c r="D171" s="516">
        <v>0</v>
      </c>
      <c r="E171" s="512" t="s">
        <v>399</v>
      </c>
      <c r="F171" s="521">
        <v>300</v>
      </c>
      <c r="G171" s="521">
        <v>215.12</v>
      </c>
      <c r="H171" s="248">
        <f t="shared" si="32"/>
        <v>71.706666666666663</v>
      </c>
      <c r="I171" s="248">
        <f t="shared" si="33"/>
        <v>215.12</v>
      </c>
      <c r="J171" s="521">
        <v>215.12</v>
      </c>
      <c r="K171" s="248"/>
      <c r="L171" s="248"/>
      <c r="M171" s="248"/>
      <c r="N171" s="248"/>
      <c r="O171" s="248"/>
      <c r="P171" s="248"/>
      <c r="Q171" s="248">
        <f t="shared" si="34"/>
        <v>0</v>
      </c>
      <c r="R171" s="248"/>
      <c r="S171" s="248"/>
      <c r="T171" s="248"/>
      <c r="U171" s="248"/>
    </row>
    <row r="172" spans="1:21" s="501" customFormat="1" ht="16.5" x14ac:dyDescent="0.15">
      <c r="A172" s="503"/>
      <c r="B172" s="515"/>
      <c r="C172" s="515">
        <v>417</v>
      </c>
      <c r="D172" s="516">
        <v>0</v>
      </c>
      <c r="E172" s="512" t="s">
        <v>400</v>
      </c>
      <c r="F172" s="521">
        <v>6401.51</v>
      </c>
      <c r="G172" s="521">
        <v>6401.51</v>
      </c>
      <c r="H172" s="248">
        <f t="shared" si="32"/>
        <v>100</v>
      </c>
      <c r="I172" s="248">
        <f t="shared" si="33"/>
        <v>6401.51</v>
      </c>
      <c r="J172" s="521">
        <v>6401.51</v>
      </c>
      <c r="K172" s="248"/>
      <c r="L172" s="248"/>
      <c r="M172" s="248"/>
      <c r="N172" s="248"/>
      <c r="O172" s="248"/>
      <c r="P172" s="248"/>
      <c r="Q172" s="248">
        <f t="shared" si="34"/>
        <v>0</v>
      </c>
      <c r="R172" s="248"/>
      <c r="S172" s="248"/>
      <c r="T172" s="248"/>
      <c r="U172" s="248"/>
    </row>
    <row r="173" spans="1:21" s="501" customFormat="1" ht="16.5" x14ac:dyDescent="0.15">
      <c r="A173" s="503"/>
      <c r="B173" s="515"/>
      <c r="C173" s="515">
        <v>421</v>
      </c>
      <c r="D173" s="516">
        <v>0</v>
      </c>
      <c r="E173" s="512" t="s">
        <v>401</v>
      </c>
      <c r="F173" s="521">
        <v>1000</v>
      </c>
      <c r="G173" s="521">
        <v>0</v>
      </c>
      <c r="H173" s="248">
        <f t="shared" si="32"/>
        <v>0</v>
      </c>
      <c r="I173" s="248">
        <f t="shared" si="33"/>
        <v>0</v>
      </c>
      <c r="J173" s="248"/>
      <c r="K173" s="521">
        <v>0</v>
      </c>
      <c r="L173" s="248"/>
      <c r="M173" s="248"/>
      <c r="N173" s="248"/>
      <c r="O173" s="248"/>
      <c r="P173" s="248"/>
      <c r="Q173" s="248">
        <f t="shared" si="34"/>
        <v>0</v>
      </c>
      <c r="R173" s="248"/>
      <c r="S173" s="248"/>
      <c r="T173" s="248"/>
      <c r="U173" s="248"/>
    </row>
    <row r="174" spans="1:21" s="501" customFormat="1" ht="8.25" x14ac:dyDescent="0.15">
      <c r="A174" s="503"/>
      <c r="B174" s="515"/>
      <c r="C174" s="515">
        <v>422</v>
      </c>
      <c r="D174" s="516">
        <v>0</v>
      </c>
      <c r="E174" s="512" t="s">
        <v>421</v>
      </c>
      <c r="F174" s="521">
        <v>300</v>
      </c>
      <c r="G174" s="521">
        <v>0</v>
      </c>
      <c r="H174" s="248">
        <f t="shared" si="32"/>
        <v>0</v>
      </c>
      <c r="I174" s="248">
        <f t="shared" si="33"/>
        <v>0</v>
      </c>
      <c r="J174" s="248"/>
      <c r="K174" s="521">
        <v>0</v>
      </c>
      <c r="L174" s="248"/>
      <c r="M174" s="248"/>
      <c r="N174" s="248"/>
      <c r="O174" s="248"/>
      <c r="P174" s="248"/>
      <c r="Q174" s="248">
        <f t="shared" si="34"/>
        <v>0</v>
      </c>
      <c r="R174" s="248"/>
      <c r="S174" s="248"/>
      <c r="T174" s="248"/>
      <c r="U174" s="248"/>
    </row>
    <row r="175" spans="1:21" s="501" customFormat="1" ht="8.25" x14ac:dyDescent="0.15">
      <c r="A175" s="503"/>
      <c r="B175" s="515"/>
      <c r="C175" s="515">
        <v>430</v>
      </c>
      <c r="D175" s="516">
        <v>0</v>
      </c>
      <c r="E175" s="512" t="s">
        <v>395</v>
      </c>
      <c r="F175" s="521">
        <v>5000</v>
      </c>
      <c r="G175" s="521">
        <v>0</v>
      </c>
      <c r="H175" s="248">
        <f t="shared" si="32"/>
        <v>0</v>
      </c>
      <c r="I175" s="248">
        <f t="shared" si="33"/>
        <v>0</v>
      </c>
      <c r="J175" s="248"/>
      <c r="K175" s="521">
        <v>0</v>
      </c>
      <c r="L175" s="248"/>
      <c r="M175" s="248"/>
      <c r="N175" s="248"/>
      <c r="O175" s="248"/>
      <c r="P175" s="248"/>
      <c r="Q175" s="248">
        <f t="shared" si="34"/>
        <v>0</v>
      </c>
      <c r="R175" s="248"/>
      <c r="S175" s="248"/>
      <c r="T175" s="248"/>
      <c r="U175" s="248"/>
    </row>
    <row r="176" spans="1:21" s="501" customFormat="1" ht="8.25" x14ac:dyDescent="0.15">
      <c r="A176" s="503"/>
      <c r="B176" s="515"/>
      <c r="C176" s="515">
        <v>443</v>
      </c>
      <c r="D176" s="516">
        <v>0</v>
      </c>
      <c r="E176" s="512" t="s">
        <v>405</v>
      </c>
      <c r="F176" s="521">
        <v>31300</v>
      </c>
      <c r="G176" s="521">
        <v>14626.84</v>
      </c>
      <c r="H176" s="248">
        <f t="shared" si="32"/>
        <v>46.731118210862618</v>
      </c>
      <c r="I176" s="248">
        <f t="shared" si="33"/>
        <v>14626.84</v>
      </c>
      <c r="J176" s="248"/>
      <c r="K176" s="521">
        <v>14626.84</v>
      </c>
      <c r="L176" s="248"/>
      <c r="M176" s="248"/>
      <c r="N176" s="248"/>
      <c r="O176" s="248"/>
      <c r="P176" s="248"/>
      <c r="Q176" s="248">
        <f t="shared" si="34"/>
        <v>0</v>
      </c>
      <c r="R176" s="248"/>
      <c r="S176" s="248"/>
      <c r="T176" s="248"/>
      <c r="U176" s="248"/>
    </row>
    <row r="177" spans="1:21" s="501" customFormat="1" ht="24.75" x14ac:dyDescent="0.15">
      <c r="A177" s="503"/>
      <c r="B177" s="515"/>
      <c r="C177" s="515">
        <v>444</v>
      </c>
      <c r="D177" s="516">
        <v>0</v>
      </c>
      <c r="E177" s="512" t="s">
        <v>414</v>
      </c>
      <c r="F177" s="521">
        <v>1550.26</v>
      </c>
      <c r="G177" s="521">
        <v>1163</v>
      </c>
      <c r="H177" s="248">
        <f t="shared" si="32"/>
        <v>75.01967411918001</v>
      </c>
      <c r="I177" s="248">
        <f t="shared" si="33"/>
        <v>1163</v>
      </c>
      <c r="J177" s="248"/>
      <c r="K177" s="521">
        <v>1163</v>
      </c>
      <c r="L177" s="248"/>
      <c r="M177" s="248"/>
      <c r="N177" s="248"/>
      <c r="O177" s="248"/>
      <c r="P177" s="248"/>
      <c r="Q177" s="248">
        <f t="shared" si="34"/>
        <v>0</v>
      </c>
      <c r="R177" s="248"/>
      <c r="S177" s="248"/>
      <c r="T177" s="248"/>
      <c r="U177" s="248"/>
    </row>
    <row r="178" spans="1:21" s="501" customFormat="1" ht="24.75" x14ac:dyDescent="0.15">
      <c r="A178" s="503"/>
      <c r="B178" s="515"/>
      <c r="C178" s="515">
        <v>461</v>
      </c>
      <c r="D178" s="516">
        <v>0</v>
      </c>
      <c r="E178" s="512" t="s">
        <v>412</v>
      </c>
      <c r="F178" s="522">
        <v>21522.34</v>
      </c>
      <c r="G178" s="521">
        <v>9603.69</v>
      </c>
      <c r="H178" s="248">
        <f t="shared" si="32"/>
        <v>44.621960251533984</v>
      </c>
      <c r="I178" s="248">
        <f t="shared" si="33"/>
        <v>9603.69</v>
      </c>
      <c r="J178" s="248"/>
      <c r="K178" s="521">
        <v>9603.69</v>
      </c>
      <c r="L178" s="248"/>
      <c r="M178" s="248"/>
      <c r="N178" s="248"/>
      <c r="O178" s="248"/>
      <c r="P178" s="248"/>
      <c r="Q178" s="248">
        <f t="shared" si="34"/>
        <v>0</v>
      </c>
      <c r="R178" s="248"/>
      <c r="S178" s="248"/>
      <c r="T178" s="248"/>
      <c r="U178" s="248"/>
    </row>
    <row r="179" spans="1:21" s="252" customFormat="1" ht="41.25" x14ac:dyDescent="0.15">
      <c r="A179" s="97">
        <v>751</v>
      </c>
      <c r="B179" s="97"/>
      <c r="C179" s="97"/>
      <c r="D179" s="98"/>
      <c r="E179" s="98" t="s">
        <v>43</v>
      </c>
      <c r="F179" s="99">
        <f>F180+F182</f>
        <v>57005</v>
      </c>
      <c r="G179" s="99">
        <f t="shared" ref="G179:U179" si="38">G180+G182</f>
        <v>1380</v>
      </c>
      <c r="H179" s="99">
        <f t="shared" si="32"/>
        <v>2.4208402771686695</v>
      </c>
      <c r="I179" s="99">
        <f t="shared" si="38"/>
        <v>1380</v>
      </c>
      <c r="J179" s="99">
        <f t="shared" si="38"/>
        <v>1380</v>
      </c>
      <c r="K179" s="99">
        <f t="shared" si="38"/>
        <v>0</v>
      </c>
      <c r="L179" s="99">
        <f t="shared" si="38"/>
        <v>0</v>
      </c>
      <c r="M179" s="99">
        <f t="shared" si="38"/>
        <v>0</v>
      </c>
      <c r="N179" s="99">
        <f t="shared" si="38"/>
        <v>0</v>
      </c>
      <c r="O179" s="99">
        <f t="shared" si="38"/>
        <v>0</v>
      </c>
      <c r="P179" s="99">
        <f t="shared" si="38"/>
        <v>0</v>
      </c>
      <c r="Q179" s="99">
        <f t="shared" si="38"/>
        <v>0</v>
      </c>
      <c r="R179" s="99">
        <f t="shared" si="38"/>
        <v>0</v>
      </c>
      <c r="S179" s="99">
        <f t="shared" si="38"/>
        <v>0</v>
      </c>
      <c r="T179" s="99">
        <f t="shared" si="38"/>
        <v>0</v>
      </c>
      <c r="U179" s="99">
        <f t="shared" si="38"/>
        <v>0</v>
      </c>
    </row>
    <row r="180" spans="1:21" s="501" customFormat="1" ht="33" x14ac:dyDescent="0.15">
      <c r="A180" s="178"/>
      <c r="B180" s="178">
        <v>75101</v>
      </c>
      <c r="C180" s="178"/>
      <c r="D180" s="179"/>
      <c r="E180" s="179" t="s">
        <v>200</v>
      </c>
      <c r="F180" s="248">
        <f>F181</f>
        <v>2760</v>
      </c>
      <c r="G180" s="248">
        <f t="shared" ref="G180:U180" si="39">G181</f>
        <v>1380</v>
      </c>
      <c r="H180" s="248">
        <f t="shared" si="32"/>
        <v>50</v>
      </c>
      <c r="I180" s="248">
        <f t="shared" si="39"/>
        <v>1380</v>
      </c>
      <c r="J180" s="248">
        <f t="shared" si="39"/>
        <v>1380</v>
      </c>
      <c r="K180" s="248">
        <f t="shared" si="39"/>
        <v>0</v>
      </c>
      <c r="L180" s="248">
        <f t="shared" si="39"/>
        <v>0</v>
      </c>
      <c r="M180" s="248">
        <f t="shared" si="39"/>
        <v>0</v>
      </c>
      <c r="N180" s="248">
        <f t="shared" si="39"/>
        <v>0</v>
      </c>
      <c r="O180" s="248">
        <f t="shared" si="39"/>
        <v>0</v>
      </c>
      <c r="P180" s="248">
        <f t="shared" si="39"/>
        <v>0</v>
      </c>
      <c r="Q180" s="248">
        <f t="shared" si="39"/>
        <v>0</v>
      </c>
      <c r="R180" s="248">
        <f t="shared" si="39"/>
        <v>0</v>
      </c>
      <c r="S180" s="248">
        <f t="shared" si="39"/>
        <v>0</v>
      </c>
      <c r="T180" s="248">
        <f t="shared" si="39"/>
        <v>0</v>
      </c>
      <c r="U180" s="248">
        <f t="shared" si="39"/>
        <v>0</v>
      </c>
    </row>
    <row r="181" spans="1:21" s="501" customFormat="1" ht="16.5" x14ac:dyDescent="0.15">
      <c r="A181" s="503"/>
      <c r="B181" s="515"/>
      <c r="C181" s="515">
        <v>401</v>
      </c>
      <c r="D181" s="516">
        <v>0</v>
      </c>
      <c r="E181" s="512" t="s">
        <v>420</v>
      </c>
      <c r="F181" s="521">
        <v>2760</v>
      </c>
      <c r="G181" s="521">
        <v>1380</v>
      </c>
      <c r="H181" s="248">
        <f t="shared" si="32"/>
        <v>50</v>
      </c>
      <c r="I181" s="248">
        <f t="shared" si="33"/>
        <v>1380</v>
      </c>
      <c r="J181" s="521">
        <v>1380</v>
      </c>
      <c r="K181" s="248"/>
      <c r="L181" s="248"/>
      <c r="M181" s="248"/>
      <c r="N181" s="248"/>
      <c r="O181" s="248"/>
      <c r="P181" s="248"/>
      <c r="Q181" s="248">
        <f t="shared" si="34"/>
        <v>0</v>
      </c>
      <c r="R181" s="248"/>
      <c r="S181" s="248"/>
      <c r="T181" s="248"/>
      <c r="U181" s="248"/>
    </row>
    <row r="182" spans="1:21" s="501" customFormat="1" ht="16.5" x14ac:dyDescent="0.15">
      <c r="A182" s="178"/>
      <c r="B182" s="178">
        <v>75107</v>
      </c>
      <c r="C182" s="178"/>
      <c r="D182" s="179"/>
      <c r="E182" s="179" t="s">
        <v>589</v>
      </c>
      <c r="F182" s="248">
        <f>SUM(F183:F189)</f>
        <v>54245</v>
      </c>
      <c r="G182" s="248">
        <f t="shared" ref="G182:U182" si="40">SUM(G183:G189)</f>
        <v>0</v>
      </c>
      <c r="H182" s="248">
        <f t="shared" si="32"/>
        <v>0</v>
      </c>
      <c r="I182" s="248">
        <f t="shared" si="40"/>
        <v>0</v>
      </c>
      <c r="J182" s="248">
        <f t="shared" si="40"/>
        <v>0</v>
      </c>
      <c r="K182" s="248">
        <f t="shared" si="40"/>
        <v>0</v>
      </c>
      <c r="L182" s="248">
        <f t="shared" si="40"/>
        <v>0</v>
      </c>
      <c r="M182" s="248">
        <f t="shared" si="40"/>
        <v>0</v>
      </c>
      <c r="N182" s="248">
        <f t="shared" si="40"/>
        <v>0</v>
      </c>
      <c r="O182" s="248">
        <f t="shared" si="40"/>
        <v>0</v>
      </c>
      <c r="P182" s="248">
        <f t="shared" si="40"/>
        <v>0</v>
      </c>
      <c r="Q182" s="248">
        <f t="shared" si="40"/>
        <v>0</v>
      </c>
      <c r="R182" s="248">
        <f t="shared" si="40"/>
        <v>0</v>
      </c>
      <c r="S182" s="248">
        <f t="shared" si="40"/>
        <v>0</v>
      </c>
      <c r="T182" s="248">
        <f t="shared" si="40"/>
        <v>0</v>
      </c>
      <c r="U182" s="248">
        <f t="shared" si="40"/>
        <v>0</v>
      </c>
    </row>
    <row r="183" spans="1:21" s="501" customFormat="1" ht="16.5" x14ac:dyDescent="0.15">
      <c r="A183" s="178"/>
      <c r="B183" s="178"/>
      <c r="C183" s="504">
        <v>303</v>
      </c>
      <c r="D183" s="179">
        <v>0</v>
      </c>
      <c r="E183" s="512" t="s">
        <v>437</v>
      </c>
      <c r="F183" s="248">
        <v>31050</v>
      </c>
      <c r="G183" s="248">
        <v>0</v>
      </c>
      <c r="H183" s="248">
        <f t="shared" si="32"/>
        <v>0</v>
      </c>
      <c r="I183" s="248">
        <f t="shared" si="33"/>
        <v>0</v>
      </c>
      <c r="J183" s="248"/>
      <c r="K183" s="248"/>
      <c r="L183" s="248"/>
      <c r="M183" s="248"/>
      <c r="N183" s="248"/>
      <c r="O183" s="248"/>
      <c r="P183" s="248"/>
      <c r="Q183" s="248">
        <f t="shared" si="34"/>
        <v>0</v>
      </c>
      <c r="R183" s="248"/>
      <c r="S183" s="248"/>
      <c r="T183" s="248"/>
      <c r="U183" s="248"/>
    </row>
    <row r="184" spans="1:21" s="501" customFormat="1" ht="16.5" x14ac:dyDescent="0.15">
      <c r="A184" s="178"/>
      <c r="B184" s="178"/>
      <c r="C184" s="504">
        <v>411</v>
      </c>
      <c r="D184" s="179">
        <v>0</v>
      </c>
      <c r="E184" s="512" t="s">
        <v>398</v>
      </c>
      <c r="F184" s="248">
        <v>387.83</v>
      </c>
      <c r="G184" s="248">
        <v>0</v>
      </c>
      <c r="H184" s="248">
        <f t="shared" si="32"/>
        <v>0</v>
      </c>
      <c r="I184" s="248">
        <f t="shared" si="33"/>
        <v>0</v>
      </c>
      <c r="J184" s="248"/>
      <c r="K184" s="248"/>
      <c r="L184" s="248"/>
      <c r="M184" s="248"/>
      <c r="N184" s="248"/>
      <c r="O184" s="248"/>
      <c r="P184" s="248"/>
      <c r="Q184" s="248">
        <f t="shared" si="34"/>
        <v>0</v>
      </c>
      <c r="R184" s="248"/>
      <c r="S184" s="248"/>
      <c r="T184" s="248"/>
      <c r="U184" s="248"/>
    </row>
    <row r="185" spans="1:21" s="501" customFormat="1" ht="8.25" x14ac:dyDescent="0.15">
      <c r="A185" s="178"/>
      <c r="B185" s="178"/>
      <c r="C185" s="504">
        <v>412</v>
      </c>
      <c r="D185" s="179">
        <v>0</v>
      </c>
      <c r="E185" s="512" t="s">
        <v>399</v>
      </c>
      <c r="F185" s="248">
        <v>44.05</v>
      </c>
      <c r="G185" s="248">
        <v>0</v>
      </c>
      <c r="H185" s="248">
        <f t="shared" si="32"/>
        <v>0</v>
      </c>
      <c r="I185" s="248">
        <f t="shared" si="33"/>
        <v>0</v>
      </c>
      <c r="J185" s="248"/>
      <c r="K185" s="248"/>
      <c r="L185" s="248"/>
      <c r="M185" s="248"/>
      <c r="N185" s="248"/>
      <c r="O185" s="248"/>
      <c r="P185" s="248"/>
      <c r="Q185" s="248">
        <f t="shared" si="34"/>
        <v>0</v>
      </c>
      <c r="R185" s="248"/>
      <c r="S185" s="248"/>
      <c r="T185" s="248"/>
      <c r="U185" s="248"/>
    </row>
    <row r="186" spans="1:21" s="501" customFormat="1" ht="16.5" x14ac:dyDescent="0.15">
      <c r="A186" s="178"/>
      <c r="B186" s="178"/>
      <c r="C186" s="504">
        <v>417</v>
      </c>
      <c r="D186" s="179">
        <v>0</v>
      </c>
      <c r="E186" s="512" t="s">
        <v>400</v>
      </c>
      <c r="F186" s="248">
        <v>6168.12</v>
      </c>
      <c r="G186" s="248">
        <v>0</v>
      </c>
      <c r="H186" s="248">
        <f t="shared" si="32"/>
        <v>0</v>
      </c>
      <c r="I186" s="248">
        <f t="shared" si="33"/>
        <v>0</v>
      </c>
      <c r="J186" s="248"/>
      <c r="K186" s="248"/>
      <c r="L186" s="248"/>
      <c r="M186" s="248"/>
      <c r="N186" s="248"/>
      <c r="O186" s="248"/>
      <c r="P186" s="248"/>
      <c r="Q186" s="248">
        <f t="shared" si="34"/>
        <v>0</v>
      </c>
      <c r="R186" s="248"/>
      <c r="S186" s="248"/>
      <c r="T186" s="248"/>
      <c r="U186" s="248"/>
    </row>
    <row r="187" spans="1:21" s="501" customFormat="1" ht="16.5" x14ac:dyDescent="0.15">
      <c r="A187" s="178"/>
      <c r="B187" s="178"/>
      <c r="C187" s="504">
        <v>421</v>
      </c>
      <c r="D187" s="179">
        <v>0</v>
      </c>
      <c r="E187" s="512" t="s">
        <v>401</v>
      </c>
      <c r="F187" s="248">
        <v>9180</v>
      </c>
      <c r="G187" s="248">
        <v>0</v>
      </c>
      <c r="H187" s="248">
        <f t="shared" si="32"/>
        <v>0</v>
      </c>
      <c r="I187" s="248">
        <f t="shared" si="33"/>
        <v>0</v>
      </c>
      <c r="J187" s="248"/>
      <c r="K187" s="248"/>
      <c r="L187" s="248"/>
      <c r="M187" s="248"/>
      <c r="N187" s="248"/>
      <c r="O187" s="248"/>
      <c r="P187" s="248"/>
      <c r="Q187" s="248">
        <f t="shared" si="34"/>
        <v>0</v>
      </c>
      <c r="R187" s="248"/>
      <c r="S187" s="248"/>
      <c r="T187" s="248"/>
      <c r="U187" s="248"/>
    </row>
    <row r="188" spans="1:21" s="501" customFormat="1" ht="8.25" x14ac:dyDescent="0.15">
      <c r="A188" s="503"/>
      <c r="B188" s="515"/>
      <c r="C188" s="515">
        <v>430</v>
      </c>
      <c r="D188" s="516">
        <v>0</v>
      </c>
      <c r="E188" s="512" t="s">
        <v>395</v>
      </c>
      <c r="F188" s="521">
        <v>7315</v>
      </c>
      <c r="G188" s="248">
        <v>0</v>
      </c>
      <c r="H188" s="248">
        <f t="shared" si="32"/>
        <v>0</v>
      </c>
      <c r="I188" s="248">
        <f t="shared" si="33"/>
        <v>0</v>
      </c>
      <c r="J188" s="248"/>
      <c r="K188" s="521"/>
      <c r="L188" s="248"/>
      <c r="M188" s="248"/>
      <c r="N188" s="248"/>
      <c r="O188" s="248"/>
      <c r="P188" s="248"/>
      <c r="Q188" s="248">
        <f t="shared" si="34"/>
        <v>0</v>
      </c>
      <c r="R188" s="248"/>
      <c r="S188" s="248"/>
      <c r="T188" s="248"/>
      <c r="U188" s="248"/>
    </row>
    <row r="189" spans="1:21" s="501" customFormat="1" ht="24.75" x14ac:dyDescent="0.15">
      <c r="A189" s="503"/>
      <c r="B189" s="515"/>
      <c r="C189" s="515">
        <v>470</v>
      </c>
      <c r="D189" s="516">
        <v>0</v>
      </c>
      <c r="E189" s="512" t="s">
        <v>430</v>
      </c>
      <c r="F189" s="521">
        <v>100</v>
      </c>
      <c r="G189" s="248">
        <v>0</v>
      </c>
      <c r="H189" s="248">
        <f t="shared" si="32"/>
        <v>0</v>
      </c>
      <c r="I189" s="248">
        <f t="shared" si="33"/>
        <v>0</v>
      </c>
      <c r="J189" s="248"/>
      <c r="K189" s="521"/>
      <c r="L189" s="248"/>
      <c r="M189" s="248"/>
      <c r="N189" s="248"/>
      <c r="O189" s="248"/>
      <c r="P189" s="248"/>
      <c r="Q189" s="248">
        <f t="shared" si="34"/>
        <v>0</v>
      </c>
      <c r="R189" s="248"/>
      <c r="S189" s="248"/>
      <c r="T189" s="248"/>
      <c r="U189" s="248"/>
    </row>
    <row r="190" spans="1:21" s="252" customFormat="1" ht="24.75" x14ac:dyDescent="0.15">
      <c r="A190" s="97">
        <v>754</v>
      </c>
      <c r="B190" s="97"/>
      <c r="C190" s="97"/>
      <c r="D190" s="98"/>
      <c r="E190" s="98" t="s">
        <v>201</v>
      </c>
      <c r="F190" s="99">
        <f>F191+F193+F195+F216+F222</f>
        <v>2415709.92</v>
      </c>
      <c r="G190" s="99">
        <f t="shared" ref="G190:U190" si="41">G191+G193+G195+G216+G222</f>
        <v>1572879.27</v>
      </c>
      <c r="H190" s="99">
        <f t="shared" si="32"/>
        <v>65.110436355702845</v>
      </c>
      <c r="I190" s="99">
        <f t="shared" si="41"/>
        <v>238652.42</v>
      </c>
      <c r="J190" s="99">
        <f t="shared" si="41"/>
        <v>82662.31</v>
      </c>
      <c r="K190" s="99">
        <f t="shared" si="41"/>
        <v>143883.60999999999</v>
      </c>
      <c r="L190" s="99">
        <f t="shared" si="41"/>
        <v>0</v>
      </c>
      <c r="M190" s="99">
        <f t="shared" si="41"/>
        <v>12106.5</v>
      </c>
      <c r="N190" s="99">
        <f t="shared" si="41"/>
        <v>0</v>
      </c>
      <c r="O190" s="99">
        <f t="shared" si="41"/>
        <v>0</v>
      </c>
      <c r="P190" s="99">
        <f t="shared" si="41"/>
        <v>0</v>
      </c>
      <c r="Q190" s="99">
        <f t="shared" si="41"/>
        <v>1334226.8500000001</v>
      </c>
      <c r="R190" s="99">
        <f t="shared" si="41"/>
        <v>1334226.8500000001</v>
      </c>
      <c r="S190" s="99">
        <f t="shared" si="41"/>
        <v>1309950</v>
      </c>
      <c r="T190" s="99">
        <f t="shared" si="41"/>
        <v>0</v>
      </c>
      <c r="U190" s="99">
        <f t="shared" si="41"/>
        <v>0</v>
      </c>
    </row>
    <row r="191" spans="1:21" s="501" customFormat="1" ht="16.5" x14ac:dyDescent="0.15">
      <c r="A191" s="503"/>
      <c r="B191" s="515">
        <v>75405</v>
      </c>
      <c r="C191" s="515"/>
      <c r="D191" s="516"/>
      <c r="E191" s="512" t="s">
        <v>442</v>
      </c>
      <c r="F191" s="521">
        <f>F192</f>
        <v>60000</v>
      </c>
      <c r="G191" s="521">
        <f t="shared" ref="G191:U191" si="42">G192</f>
        <v>0</v>
      </c>
      <c r="H191" s="248">
        <f t="shared" si="32"/>
        <v>0</v>
      </c>
      <c r="I191" s="521">
        <f t="shared" si="42"/>
        <v>0</v>
      </c>
      <c r="J191" s="521">
        <f t="shared" si="42"/>
        <v>0</v>
      </c>
      <c r="K191" s="521">
        <f t="shared" si="42"/>
        <v>0</v>
      </c>
      <c r="L191" s="521">
        <f t="shared" si="42"/>
        <v>0</v>
      </c>
      <c r="M191" s="521">
        <f t="shared" si="42"/>
        <v>0</v>
      </c>
      <c r="N191" s="521">
        <f t="shared" si="42"/>
        <v>0</v>
      </c>
      <c r="O191" s="521">
        <f t="shared" si="42"/>
        <v>0</v>
      </c>
      <c r="P191" s="521">
        <f t="shared" si="42"/>
        <v>0</v>
      </c>
      <c r="Q191" s="521">
        <f t="shared" si="42"/>
        <v>0</v>
      </c>
      <c r="R191" s="521">
        <f t="shared" si="42"/>
        <v>0</v>
      </c>
      <c r="S191" s="521">
        <f t="shared" si="42"/>
        <v>0</v>
      </c>
      <c r="T191" s="521">
        <f t="shared" si="42"/>
        <v>0</v>
      </c>
      <c r="U191" s="521">
        <f t="shared" si="42"/>
        <v>0</v>
      </c>
    </row>
    <row r="192" spans="1:21" s="501" customFormat="1" ht="41.25" x14ac:dyDescent="0.15">
      <c r="A192" s="503"/>
      <c r="B192" s="515"/>
      <c r="C192" s="515">
        <v>617</v>
      </c>
      <c r="D192" s="516">
        <v>0</v>
      </c>
      <c r="E192" s="512" t="s">
        <v>590</v>
      </c>
      <c r="F192" s="521">
        <v>60000</v>
      </c>
      <c r="G192" s="521">
        <v>0</v>
      </c>
      <c r="H192" s="248">
        <f t="shared" si="32"/>
        <v>0</v>
      </c>
      <c r="I192" s="248">
        <f t="shared" si="33"/>
        <v>0</v>
      </c>
      <c r="J192" s="248"/>
      <c r="K192" s="248"/>
      <c r="L192" s="521"/>
      <c r="M192" s="248"/>
      <c r="N192" s="248"/>
      <c r="O192" s="248"/>
      <c r="P192" s="248"/>
      <c r="Q192" s="248">
        <f t="shared" si="34"/>
        <v>0</v>
      </c>
      <c r="R192" s="248"/>
      <c r="S192" s="248"/>
      <c r="T192" s="248"/>
      <c r="U192" s="248"/>
    </row>
    <row r="193" spans="1:21" s="501" customFormat="1" ht="8.25" x14ac:dyDescent="0.15">
      <c r="A193" s="178"/>
      <c r="B193" s="178">
        <v>75406</v>
      </c>
      <c r="C193" s="178"/>
      <c r="D193" s="179"/>
      <c r="E193" s="179" t="s">
        <v>283</v>
      </c>
      <c r="F193" s="248">
        <f>F194</f>
        <v>3000</v>
      </c>
      <c r="G193" s="248">
        <f t="shared" ref="G193:U193" si="43">G194</f>
        <v>0</v>
      </c>
      <c r="H193" s="248">
        <f t="shared" si="32"/>
        <v>0</v>
      </c>
      <c r="I193" s="248">
        <f t="shared" si="43"/>
        <v>0</v>
      </c>
      <c r="J193" s="248">
        <f t="shared" si="43"/>
        <v>0</v>
      </c>
      <c r="K193" s="248">
        <f t="shared" si="43"/>
        <v>0</v>
      </c>
      <c r="L193" s="248">
        <f t="shared" si="43"/>
        <v>0</v>
      </c>
      <c r="M193" s="248">
        <f t="shared" si="43"/>
        <v>0</v>
      </c>
      <c r="N193" s="248">
        <f t="shared" si="43"/>
        <v>0</v>
      </c>
      <c r="O193" s="248">
        <f t="shared" si="43"/>
        <v>0</v>
      </c>
      <c r="P193" s="248">
        <f t="shared" si="43"/>
        <v>0</v>
      </c>
      <c r="Q193" s="248">
        <f t="shared" si="43"/>
        <v>0</v>
      </c>
      <c r="R193" s="248">
        <f t="shared" si="43"/>
        <v>0</v>
      </c>
      <c r="S193" s="248">
        <f t="shared" si="43"/>
        <v>0</v>
      </c>
      <c r="T193" s="248">
        <f t="shared" si="43"/>
        <v>0</v>
      </c>
      <c r="U193" s="248">
        <f t="shared" si="43"/>
        <v>0</v>
      </c>
    </row>
    <row r="194" spans="1:21" s="501" customFormat="1" ht="24.75" x14ac:dyDescent="0.15">
      <c r="A194" s="503"/>
      <c r="B194" s="515"/>
      <c r="C194" s="515">
        <v>230</v>
      </c>
      <c r="D194" s="516">
        <v>0</v>
      </c>
      <c r="E194" s="512" t="s">
        <v>441</v>
      </c>
      <c r="F194" s="521">
        <v>3000</v>
      </c>
      <c r="G194" s="521">
        <v>0</v>
      </c>
      <c r="H194" s="248">
        <f t="shared" si="32"/>
        <v>0</v>
      </c>
      <c r="I194" s="248">
        <f t="shared" si="33"/>
        <v>0</v>
      </c>
      <c r="J194" s="248"/>
      <c r="K194" s="248"/>
      <c r="L194" s="521"/>
      <c r="M194" s="248"/>
      <c r="N194" s="248"/>
      <c r="O194" s="248"/>
      <c r="P194" s="248"/>
      <c r="Q194" s="248">
        <f t="shared" si="34"/>
        <v>0</v>
      </c>
      <c r="R194" s="248"/>
      <c r="S194" s="248"/>
      <c r="T194" s="248"/>
      <c r="U194" s="248"/>
    </row>
    <row r="195" spans="1:21" s="501" customFormat="1" ht="16.5" x14ac:dyDescent="0.15">
      <c r="A195" s="178"/>
      <c r="B195" s="178">
        <v>75412</v>
      </c>
      <c r="C195" s="178"/>
      <c r="D195" s="179"/>
      <c r="E195" s="179" t="s">
        <v>111</v>
      </c>
      <c r="F195" s="248">
        <f>SUM(F196:F215)</f>
        <v>2212263.92</v>
      </c>
      <c r="G195" s="248">
        <f t="shared" ref="G195:U195" si="44">SUM(G196:G215)</f>
        <v>1486474.94</v>
      </c>
      <c r="H195" s="248">
        <f t="shared" si="32"/>
        <v>67.192477649773366</v>
      </c>
      <c r="I195" s="248">
        <f t="shared" si="44"/>
        <v>152248.09</v>
      </c>
      <c r="J195" s="248">
        <f t="shared" si="44"/>
        <v>54390.450000000004</v>
      </c>
      <c r="K195" s="248">
        <f t="shared" si="44"/>
        <v>87780.64</v>
      </c>
      <c r="L195" s="248">
        <f t="shared" si="44"/>
        <v>0</v>
      </c>
      <c r="M195" s="248">
        <f t="shared" si="44"/>
        <v>10077</v>
      </c>
      <c r="N195" s="248">
        <f t="shared" si="44"/>
        <v>0</v>
      </c>
      <c r="O195" s="248">
        <f t="shared" si="44"/>
        <v>0</v>
      </c>
      <c r="P195" s="248">
        <f t="shared" si="44"/>
        <v>0</v>
      </c>
      <c r="Q195" s="248">
        <f t="shared" si="44"/>
        <v>1334226.8500000001</v>
      </c>
      <c r="R195" s="248">
        <f t="shared" si="44"/>
        <v>1334226.8500000001</v>
      </c>
      <c r="S195" s="248">
        <f t="shared" si="44"/>
        <v>1309950</v>
      </c>
      <c r="T195" s="248">
        <f t="shared" si="44"/>
        <v>0</v>
      </c>
      <c r="U195" s="248">
        <f t="shared" si="44"/>
        <v>0</v>
      </c>
    </row>
    <row r="196" spans="1:21" s="501" customFormat="1" ht="41.25" x14ac:dyDescent="0.15">
      <c r="A196" s="178"/>
      <c r="B196" s="178"/>
      <c r="C196" s="178">
        <v>282</v>
      </c>
      <c r="D196" s="179">
        <v>0</v>
      </c>
      <c r="E196" s="179" t="s">
        <v>404</v>
      </c>
      <c r="F196" s="248">
        <v>40000</v>
      </c>
      <c r="G196" s="248">
        <v>0</v>
      </c>
      <c r="H196" s="248">
        <f t="shared" si="32"/>
        <v>0</v>
      </c>
      <c r="I196" s="248">
        <f t="shared" si="33"/>
        <v>0</v>
      </c>
      <c r="J196" s="248"/>
      <c r="K196" s="248"/>
      <c r="L196" s="248"/>
      <c r="M196" s="248"/>
      <c r="N196" s="248"/>
      <c r="O196" s="248"/>
      <c r="P196" s="248"/>
      <c r="Q196" s="248">
        <f t="shared" si="34"/>
        <v>0</v>
      </c>
      <c r="R196" s="248"/>
      <c r="S196" s="248"/>
      <c r="T196" s="248"/>
      <c r="U196" s="248"/>
    </row>
    <row r="197" spans="1:21" s="501" customFormat="1" ht="24.75" x14ac:dyDescent="0.15">
      <c r="A197" s="178"/>
      <c r="B197" s="178"/>
      <c r="C197" s="178">
        <v>302</v>
      </c>
      <c r="D197" s="179">
        <v>0</v>
      </c>
      <c r="E197" s="179" t="s">
        <v>418</v>
      </c>
      <c r="F197" s="248">
        <v>2500</v>
      </c>
      <c r="G197" s="248">
        <v>0</v>
      </c>
      <c r="H197" s="248">
        <f t="shared" si="32"/>
        <v>0</v>
      </c>
      <c r="I197" s="248">
        <f t="shared" si="33"/>
        <v>0</v>
      </c>
      <c r="J197" s="248"/>
      <c r="K197" s="248"/>
      <c r="L197" s="248"/>
      <c r="M197" s="248"/>
      <c r="N197" s="248"/>
      <c r="O197" s="248"/>
      <c r="P197" s="248"/>
      <c r="Q197" s="248">
        <f t="shared" si="34"/>
        <v>0</v>
      </c>
      <c r="R197" s="248"/>
      <c r="S197" s="248"/>
      <c r="T197" s="248"/>
      <c r="U197" s="248"/>
    </row>
    <row r="198" spans="1:21" s="501" customFormat="1" ht="16.5" x14ac:dyDescent="0.15">
      <c r="A198" s="503"/>
      <c r="B198" s="515"/>
      <c r="C198" s="515">
        <v>303</v>
      </c>
      <c r="D198" s="516">
        <v>0</v>
      </c>
      <c r="E198" s="512" t="s">
        <v>437</v>
      </c>
      <c r="F198" s="521">
        <v>100000</v>
      </c>
      <c r="G198" s="521">
        <v>10077</v>
      </c>
      <c r="H198" s="248">
        <f t="shared" si="32"/>
        <v>10.077</v>
      </c>
      <c r="I198" s="248">
        <f t="shared" si="33"/>
        <v>10077</v>
      </c>
      <c r="J198" s="248"/>
      <c r="K198" s="248"/>
      <c r="L198" s="248"/>
      <c r="M198" s="521">
        <v>10077</v>
      </c>
      <c r="N198" s="248"/>
      <c r="O198" s="248"/>
      <c r="P198" s="248"/>
      <c r="Q198" s="248">
        <f t="shared" si="34"/>
        <v>0</v>
      </c>
      <c r="R198" s="248"/>
      <c r="S198" s="248"/>
      <c r="T198" s="248"/>
      <c r="U198" s="248"/>
    </row>
    <row r="199" spans="1:21" s="501" customFormat="1" ht="16.5" x14ac:dyDescent="0.15">
      <c r="A199" s="503"/>
      <c r="B199" s="515"/>
      <c r="C199" s="515">
        <v>401</v>
      </c>
      <c r="D199" s="516">
        <v>0</v>
      </c>
      <c r="E199" s="512" t="s">
        <v>420</v>
      </c>
      <c r="F199" s="521">
        <v>127300</v>
      </c>
      <c r="G199" s="521">
        <v>35957.660000000003</v>
      </c>
      <c r="H199" s="248">
        <f t="shared" si="32"/>
        <v>28.246394344069131</v>
      </c>
      <c r="I199" s="248">
        <f t="shared" si="33"/>
        <v>35957.660000000003</v>
      </c>
      <c r="J199" s="521">
        <v>35957.660000000003</v>
      </c>
      <c r="K199" s="248"/>
      <c r="L199" s="248"/>
      <c r="M199" s="248"/>
      <c r="N199" s="248"/>
      <c r="O199" s="248"/>
      <c r="P199" s="248"/>
      <c r="Q199" s="248">
        <f t="shared" si="34"/>
        <v>0</v>
      </c>
      <c r="R199" s="248"/>
      <c r="S199" s="248"/>
      <c r="T199" s="248"/>
      <c r="U199" s="248"/>
    </row>
    <row r="200" spans="1:21" s="501" customFormat="1" ht="16.5" x14ac:dyDescent="0.15">
      <c r="A200" s="503"/>
      <c r="B200" s="515"/>
      <c r="C200" s="515">
        <v>404</v>
      </c>
      <c r="D200" s="516">
        <v>0</v>
      </c>
      <c r="E200" s="512" t="s">
        <v>424</v>
      </c>
      <c r="F200" s="521">
        <v>10000</v>
      </c>
      <c r="G200" s="521">
        <v>8929.9</v>
      </c>
      <c r="H200" s="248">
        <f t="shared" si="32"/>
        <v>89.298999999999992</v>
      </c>
      <c r="I200" s="248">
        <f t="shared" si="33"/>
        <v>8929.9</v>
      </c>
      <c r="J200" s="521">
        <v>8929.9</v>
      </c>
      <c r="K200" s="248"/>
      <c r="L200" s="248"/>
      <c r="M200" s="248"/>
      <c r="N200" s="248"/>
      <c r="O200" s="248"/>
      <c r="P200" s="248"/>
      <c r="Q200" s="248">
        <f t="shared" si="34"/>
        <v>0</v>
      </c>
      <c r="R200" s="248"/>
      <c r="S200" s="248"/>
      <c r="T200" s="248"/>
      <c r="U200" s="248"/>
    </row>
    <row r="201" spans="1:21" s="501" customFormat="1" ht="16.5" x14ac:dyDescent="0.15">
      <c r="A201" s="503"/>
      <c r="B201" s="515"/>
      <c r="C201" s="515">
        <v>411</v>
      </c>
      <c r="D201" s="516">
        <v>0</v>
      </c>
      <c r="E201" s="512" t="s">
        <v>398</v>
      </c>
      <c r="F201" s="521">
        <v>23400</v>
      </c>
      <c r="G201" s="521">
        <v>8311.9699999999993</v>
      </c>
      <c r="H201" s="248">
        <f t="shared" si="32"/>
        <v>35.52123931623931</v>
      </c>
      <c r="I201" s="248">
        <f t="shared" si="33"/>
        <v>8311.9699999999993</v>
      </c>
      <c r="J201" s="521">
        <v>8311.9699999999993</v>
      </c>
      <c r="K201" s="248"/>
      <c r="L201" s="248"/>
      <c r="M201" s="248"/>
      <c r="N201" s="248"/>
      <c r="O201" s="248"/>
      <c r="P201" s="248"/>
      <c r="Q201" s="248">
        <f t="shared" si="34"/>
        <v>0</v>
      </c>
      <c r="R201" s="248"/>
      <c r="S201" s="248"/>
      <c r="T201" s="248"/>
      <c r="U201" s="248"/>
    </row>
    <row r="202" spans="1:21" s="501" customFormat="1" ht="8.25" x14ac:dyDescent="0.15">
      <c r="A202" s="503"/>
      <c r="B202" s="515"/>
      <c r="C202" s="515">
        <v>412</v>
      </c>
      <c r="D202" s="516">
        <v>0</v>
      </c>
      <c r="E202" s="512" t="s">
        <v>399</v>
      </c>
      <c r="F202" s="521">
        <v>3500</v>
      </c>
      <c r="G202" s="521">
        <v>1190.92</v>
      </c>
      <c r="H202" s="248">
        <f t="shared" si="32"/>
        <v>34.026285714285713</v>
      </c>
      <c r="I202" s="248">
        <f t="shared" si="33"/>
        <v>1190.92</v>
      </c>
      <c r="J202" s="521">
        <v>1190.92</v>
      </c>
      <c r="K202" s="248"/>
      <c r="L202" s="248"/>
      <c r="M202" s="248"/>
      <c r="N202" s="248"/>
      <c r="O202" s="248"/>
      <c r="P202" s="248"/>
      <c r="Q202" s="248">
        <f t="shared" si="34"/>
        <v>0</v>
      </c>
      <c r="R202" s="248"/>
      <c r="S202" s="248"/>
      <c r="T202" s="248"/>
      <c r="U202" s="248"/>
    </row>
    <row r="203" spans="1:21" s="501" customFormat="1" ht="16.5" x14ac:dyDescent="0.15">
      <c r="A203" s="503"/>
      <c r="B203" s="515"/>
      <c r="C203" s="515">
        <v>421</v>
      </c>
      <c r="D203" s="516">
        <v>0</v>
      </c>
      <c r="E203" s="512" t="s">
        <v>401</v>
      </c>
      <c r="F203" s="521">
        <v>97163.92</v>
      </c>
      <c r="G203" s="521">
        <v>29176.02</v>
      </c>
      <c r="H203" s="248">
        <f t="shared" ref="H203:H266" si="45">G203/F203*100</f>
        <v>30.027627539111229</v>
      </c>
      <c r="I203" s="248">
        <f t="shared" ref="I203:I266" si="46">SUM(J203:P203)</f>
        <v>29176.02</v>
      </c>
      <c r="J203" s="248"/>
      <c r="K203" s="521">
        <v>29176.02</v>
      </c>
      <c r="L203" s="248"/>
      <c r="M203" s="248"/>
      <c r="N203" s="248"/>
      <c r="O203" s="248"/>
      <c r="P203" s="248"/>
      <c r="Q203" s="248">
        <f t="shared" ref="Q203:Q266" si="47">R203</f>
        <v>0</v>
      </c>
      <c r="R203" s="248"/>
      <c r="S203" s="248"/>
      <c r="T203" s="248"/>
      <c r="U203" s="248"/>
    </row>
    <row r="204" spans="1:21" s="501" customFormat="1" ht="8.25" x14ac:dyDescent="0.15">
      <c r="A204" s="503"/>
      <c r="B204" s="515"/>
      <c r="C204" s="515">
        <v>422</v>
      </c>
      <c r="D204" s="516">
        <v>0</v>
      </c>
      <c r="E204" s="512" t="s">
        <v>421</v>
      </c>
      <c r="F204" s="521">
        <v>1000</v>
      </c>
      <c r="G204" s="521">
        <v>332.76</v>
      </c>
      <c r="H204" s="248">
        <f t="shared" si="45"/>
        <v>33.276000000000003</v>
      </c>
      <c r="I204" s="248">
        <f t="shared" si="46"/>
        <v>332.76</v>
      </c>
      <c r="J204" s="248"/>
      <c r="K204" s="521">
        <v>332.76</v>
      </c>
      <c r="L204" s="248"/>
      <c r="M204" s="248"/>
      <c r="N204" s="248"/>
      <c r="O204" s="248"/>
      <c r="P204" s="248"/>
      <c r="Q204" s="248">
        <f t="shared" si="47"/>
        <v>0</v>
      </c>
      <c r="R204" s="248"/>
      <c r="S204" s="248"/>
      <c r="T204" s="248"/>
      <c r="U204" s="248"/>
    </row>
    <row r="205" spans="1:21" s="501" customFormat="1" ht="8.25" x14ac:dyDescent="0.15">
      <c r="A205" s="503"/>
      <c r="B205" s="515"/>
      <c r="C205" s="515">
        <v>426</v>
      </c>
      <c r="D205" s="516">
        <v>0</v>
      </c>
      <c r="E205" s="512" t="s">
        <v>406</v>
      </c>
      <c r="F205" s="521">
        <v>24000</v>
      </c>
      <c r="G205" s="521">
        <v>8606.3700000000008</v>
      </c>
      <c r="H205" s="248">
        <f t="shared" si="45"/>
        <v>35.859875000000002</v>
      </c>
      <c r="I205" s="248">
        <f t="shared" si="46"/>
        <v>8606.3700000000008</v>
      </c>
      <c r="J205" s="248"/>
      <c r="K205" s="521">
        <v>8606.3700000000008</v>
      </c>
      <c r="L205" s="248"/>
      <c r="M205" s="248"/>
      <c r="N205" s="248"/>
      <c r="O205" s="248"/>
      <c r="P205" s="248"/>
      <c r="Q205" s="248">
        <f t="shared" si="47"/>
        <v>0</v>
      </c>
      <c r="R205" s="248"/>
      <c r="S205" s="248"/>
      <c r="T205" s="248"/>
      <c r="U205" s="248"/>
    </row>
    <row r="206" spans="1:21" s="501" customFormat="1" ht="16.5" x14ac:dyDescent="0.15">
      <c r="A206" s="503"/>
      <c r="B206" s="515"/>
      <c r="C206" s="515">
        <v>427</v>
      </c>
      <c r="D206" s="516">
        <v>0</v>
      </c>
      <c r="E206" s="512" t="s">
        <v>394</v>
      </c>
      <c r="F206" s="521">
        <v>8500</v>
      </c>
      <c r="G206" s="521">
        <v>0</v>
      </c>
      <c r="H206" s="248">
        <f t="shared" si="45"/>
        <v>0</v>
      </c>
      <c r="I206" s="248">
        <f t="shared" si="46"/>
        <v>0</v>
      </c>
      <c r="J206" s="248"/>
      <c r="K206" s="521">
        <v>0</v>
      </c>
      <c r="L206" s="248"/>
      <c r="M206" s="248"/>
      <c r="N206" s="248"/>
      <c r="O206" s="248"/>
      <c r="P206" s="248"/>
      <c r="Q206" s="248">
        <f t="shared" si="47"/>
        <v>0</v>
      </c>
      <c r="R206" s="248"/>
      <c r="S206" s="248"/>
      <c r="T206" s="248"/>
      <c r="U206" s="248"/>
    </row>
    <row r="207" spans="1:21" s="501" customFormat="1" ht="8.25" x14ac:dyDescent="0.15">
      <c r="A207" s="503"/>
      <c r="B207" s="515"/>
      <c r="C207" s="515">
        <v>428</v>
      </c>
      <c r="D207" s="516">
        <v>0</v>
      </c>
      <c r="E207" s="512" t="s">
        <v>419</v>
      </c>
      <c r="F207" s="521">
        <v>1000</v>
      </c>
      <c r="G207" s="521">
        <v>0</v>
      </c>
      <c r="H207" s="248">
        <f t="shared" si="45"/>
        <v>0</v>
      </c>
      <c r="I207" s="248">
        <f t="shared" si="46"/>
        <v>0</v>
      </c>
      <c r="J207" s="248"/>
      <c r="K207" s="521">
        <v>0</v>
      </c>
      <c r="L207" s="248"/>
      <c r="M207" s="248"/>
      <c r="N207" s="248"/>
      <c r="O207" s="248"/>
      <c r="P207" s="248"/>
      <c r="Q207" s="248">
        <f t="shared" si="47"/>
        <v>0</v>
      </c>
      <c r="R207" s="248"/>
      <c r="S207" s="248"/>
      <c r="T207" s="248"/>
      <c r="U207" s="248"/>
    </row>
    <row r="208" spans="1:21" s="501" customFormat="1" ht="8.25" x14ac:dyDescent="0.15">
      <c r="A208" s="503"/>
      <c r="B208" s="515"/>
      <c r="C208" s="515">
        <v>430</v>
      </c>
      <c r="D208" s="516">
        <v>0</v>
      </c>
      <c r="E208" s="512" t="s">
        <v>395</v>
      </c>
      <c r="F208" s="521">
        <v>25000</v>
      </c>
      <c r="G208" s="521">
        <v>5687.16</v>
      </c>
      <c r="H208" s="248">
        <f t="shared" si="45"/>
        <v>22.748640000000002</v>
      </c>
      <c r="I208" s="248">
        <f t="shared" si="46"/>
        <v>5687.16</v>
      </c>
      <c r="J208" s="248"/>
      <c r="K208" s="521">
        <v>5687.16</v>
      </c>
      <c r="L208" s="248"/>
      <c r="M208" s="248"/>
      <c r="N208" s="248"/>
      <c r="O208" s="248"/>
      <c r="P208" s="248"/>
      <c r="Q208" s="248">
        <f t="shared" si="47"/>
        <v>0</v>
      </c>
      <c r="R208" s="248"/>
      <c r="S208" s="248"/>
      <c r="T208" s="248"/>
      <c r="U208" s="248"/>
    </row>
    <row r="209" spans="1:21" s="501" customFormat="1" ht="24.75" x14ac:dyDescent="0.15">
      <c r="A209" s="503"/>
      <c r="B209" s="515"/>
      <c r="C209" s="515">
        <v>436</v>
      </c>
      <c r="D209" s="516">
        <v>0</v>
      </c>
      <c r="E209" s="512" t="s">
        <v>402</v>
      </c>
      <c r="F209" s="521">
        <v>450</v>
      </c>
      <c r="G209" s="521">
        <v>0</v>
      </c>
      <c r="H209" s="248">
        <f t="shared" si="45"/>
        <v>0</v>
      </c>
      <c r="I209" s="248">
        <f t="shared" si="46"/>
        <v>0</v>
      </c>
      <c r="J209" s="248"/>
      <c r="K209" s="521">
        <v>0</v>
      </c>
      <c r="L209" s="248"/>
      <c r="M209" s="248"/>
      <c r="N209" s="248"/>
      <c r="O209" s="248"/>
      <c r="P209" s="248"/>
      <c r="Q209" s="248">
        <f t="shared" si="47"/>
        <v>0</v>
      </c>
      <c r="R209" s="248"/>
      <c r="S209" s="248"/>
      <c r="T209" s="248"/>
      <c r="U209" s="248"/>
    </row>
    <row r="210" spans="1:21" s="501" customFormat="1" ht="16.5" x14ac:dyDescent="0.15">
      <c r="A210" s="503"/>
      <c r="B210" s="515"/>
      <c r="C210" s="515">
        <v>441</v>
      </c>
      <c r="D210" s="516">
        <v>0</v>
      </c>
      <c r="E210" s="512" t="s">
        <v>432</v>
      </c>
      <c r="F210" s="521">
        <v>1000</v>
      </c>
      <c r="G210" s="521">
        <v>0</v>
      </c>
      <c r="H210" s="248">
        <f t="shared" si="45"/>
        <v>0</v>
      </c>
      <c r="I210" s="248">
        <f t="shared" si="46"/>
        <v>0</v>
      </c>
      <c r="J210" s="248"/>
      <c r="K210" s="521">
        <v>0</v>
      </c>
      <c r="L210" s="248"/>
      <c r="M210" s="248"/>
      <c r="N210" s="248"/>
      <c r="O210" s="248"/>
      <c r="P210" s="248"/>
      <c r="Q210" s="248">
        <f t="shared" si="47"/>
        <v>0</v>
      </c>
      <c r="R210" s="248"/>
      <c r="S210" s="248"/>
      <c r="T210" s="248"/>
      <c r="U210" s="248"/>
    </row>
    <row r="211" spans="1:21" s="501" customFormat="1" ht="8.25" x14ac:dyDescent="0.15">
      <c r="A211" s="503"/>
      <c r="B211" s="515"/>
      <c r="C211" s="515">
        <v>443</v>
      </c>
      <c r="D211" s="516">
        <v>0</v>
      </c>
      <c r="E211" s="512" t="s">
        <v>405</v>
      </c>
      <c r="F211" s="521">
        <v>48000</v>
      </c>
      <c r="G211" s="521">
        <v>40652.33</v>
      </c>
      <c r="H211" s="248">
        <f t="shared" si="45"/>
        <v>84.692354166666675</v>
      </c>
      <c r="I211" s="248">
        <f t="shared" si="46"/>
        <v>40652.33</v>
      </c>
      <c r="J211" s="248"/>
      <c r="K211" s="521">
        <v>40652.33</v>
      </c>
      <c r="L211" s="248"/>
      <c r="M211" s="248"/>
      <c r="N211" s="248"/>
      <c r="O211" s="248"/>
      <c r="P211" s="248"/>
      <c r="Q211" s="248">
        <f t="shared" si="47"/>
        <v>0</v>
      </c>
      <c r="R211" s="248"/>
      <c r="S211" s="248"/>
      <c r="T211" s="248"/>
      <c r="U211" s="248"/>
    </row>
    <row r="212" spans="1:21" s="501" customFormat="1" ht="24.75" x14ac:dyDescent="0.15">
      <c r="A212" s="503"/>
      <c r="B212" s="515"/>
      <c r="C212" s="515">
        <v>444</v>
      </c>
      <c r="D212" s="516">
        <v>0</v>
      </c>
      <c r="E212" s="512" t="s">
        <v>414</v>
      </c>
      <c r="F212" s="521">
        <v>6000</v>
      </c>
      <c r="G212" s="521">
        <v>3326</v>
      </c>
      <c r="H212" s="248">
        <f t="shared" si="45"/>
        <v>55.433333333333337</v>
      </c>
      <c r="I212" s="248">
        <f t="shared" si="46"/>
        <v>3326</v>
      </c>
      <c r="J212" s="248"/>
      <c r="K212" s="521">
        <v>3326</v>
      </c>
      <c r="L212" s="248"/>
      <c r="M212" s="248"/>
      <c r="N212" s="248"/>
      <c r="O212" s="248"/>
      <c r="P212" s="248"/>
      <c r="Q212" s="248">
        <f t="shared" si="47"/>
        <v>0</v>
      </c>
      <c r="R212" s="248"/>
      <c r="S212" s="248"/>
      <c r="T212" s="248"/>
      <c r="U212" s="248"/>
    </row>
    <row r="213" spans="1:21" s="501" customFormat="1" ht="16.5" x14ac:dyDescent="0.15">
      <c r="A213" s="503"/>
      <c r="B213" s="515"/>
      <c r="C213" s="515">
        <v>605</v>
      </c>
      <c r="D213" s="516">
        <v>0</v>
      </c>
      <c r="E213" s="512" t="s">
        <v>409</v>
      </c>
      <c r="F213" s="521">
        <v>295000</v>
      </c>
      <c r="G213" s="521">
        <v>24276.85</v>
      </c>
      <c r="H213" s="248">
        <f t="shared" si="45"/>
        <v>8.2294406779661013</v>
      </c>
      <c r="I213" s="248">
        <f t="shared" si="46"/>
        <v>0</v>
      </c>
      <c r="J213" s="248"/>
      <c r="K213" s="248"/>
      <c r="L213" s="248"/>
      <c r="M213" s="248"/>
      <c r="N213" s="248"/>
      <c r="O213" s="248"/>
      <c r="P213" s="248"/>
      <c r="Q213" s="248">
        <f t="shared" si="47"/>
        <v>24276.85</v>
      </c>
      <c r="R213" s="521">
        <v>24276.85</v>
      </c>
      <c r="S213" s="248"/>
      <c r="T213" s="248"/>
      <c r="U213" s="248"/>
    </row>
    <row r="214" spans="1:21" s="501" customFormat="1" ht="16.5" x14ac:dyDescent="0.15">
      <c r="A214" s="503"/>
      <c r="B214" s="515"/>
      <c r="C214" s="515">
        <v>605</v>
      </c>
      <c r="D214" s="516">
        <v>7</v>
      </c>
      <c r="E214" s="512" t="s">
        <v>409</v>
      </c>
      <c r="F214" s="521">
        <v>1188682</v>
      </c>
      <c r="G214" s="521">
        <v>1113457.5</v>
      </c>
      <c r="H214" s="248">
        <f t="shared" si="45"/>
        <v>93.671604348345483</v>
      </c>
      <c r="I214" s="248">
        <f t="shared" si="46"/>
        <v>0</v>
      </c>
      <c r="J214" s="248"/>
      <c r="K214" s="248"/>
      <c r="L214" s="248"/>
      <c r="M214" s="248"/>
      <c r="N214" s="248"/>
      <c r="O214" s="248"/>
      <c r="P214" s="248"/>
      <c r="Q214" s="248">
        <f t="shared" si="47"/>
        <v>1113457.5</v>
      </c>
      <c r="R214" s="521">
        <v>1113457.5</v>
      </c>
      <c r="S214" s="521">
        <v>1113457.5</v>
      </c>
      <c r="T214" s="248"/>
      <c r="U214" s="248"/>
    </row>
    <row r="215" spans="1:21" s="501" customFormat="1" ht="16.5" x14ac:dyDescent="0.15">
      <c r="A215" s="503"/>
      <c r="B215" s="515"/>
      <c r="C215" s="515">
        <v>605</v>
      </c>
      <c r="D215" s="516">
        <v>9</v>
      </c>
      <c r="E215" s="512" t="s">
        <v>409</v>
      </c>
      <c r="F215" s="521">
        <v>209768</v>
      </c>
      <c r="G215" s="521">
        <v>196492.5</v>
      </c>
      <c r="H215" s="248">
        <f t="shared" si="45"/>
        <v>93.671341672705083</v>
      </c>
      <c r="I215" s="248">
        <f t="shared" si="46"/>
        <v>0</v>
      </c>
      <c r="J215" s="248"/>
      <c r="K215" s="248"/>
      <c r="L215" s="248"/>
      <c r="M215" s="248"/>
      <c r="N215" s="248"/>
      <c r="O215" s="248"/>
      <c r="P215" s="248"/>
      <c r="Q215" s="248">
        <f t="shared" si="47"/>
        <v>196492.5</v>
      </c>
      <c r="R215" s="521">
        <v>196492.5</v>
      </c>
      <c r="S215" s="521">
        <v>196492.5</v>
      </c>
      <c r="T215" s="248"/>
      <c r="U215" s="248"/>
    </row>
    <row r="216" spans="1:21" s="501" customFormat="1" ht="8.25" x14ac:dyDescent="0.15">
      <c r="A216" s="178"/>
      <c r="B216" s="178">
        <v>75414</v>
      </c>
      <c r="C216" s="178"/>
      <c r="D216" s="179"/>
      <c r="E216" s="179" t="s">
        <v>112</v>
      </c>
      <c r="F216" s="248">
        <f>SUM(F217:F221)</f>
        <v>12550</v>
      </c>
      <c r="G216" s="248">
        <f t="shared" ref="G216:U216" si="48">SUM(G217:G221)</f>
        <v>404.79</v>
      </c>
      <c r="H216" s="248">
        <f t="shared" si="45"/>
        <v>3.2254183266932275</v>
      </c>
      <c r="I216" s="248">
        <f t="shared" si="48"/>
        <v>404.79</v>
      </c>
      <c r="J216" s="248">
        <f t="shared" si="48"/>
        <v>0</v>
      </c>
      <c r="K216" s="248">
        <f t="shared" si="48"/>
        <v>404.79</v>
      </c>
      <c r="L216" s="248">
        <f t="shared" si="48"/>
        <v>0</v>
      </c>
      <c r="M216" s="248">
        <f t="shared" si="48"/>
        <v>0</v>
      </c>
      <c r="N216" s="248">
        <f t="shared" si="48"/>
        <v>0</v>
      </c>
      <c r="O216" s="248">
        <f t="shared" si="48"/>
        <v>0</v>
      </c>
      <c r="P216" s="248">
        <f t="shared" si="48"/>
        <v>0</v>
      </c>
      <c r="Q216" s="248">
        <f t="shared" si="48"/>
        <v>0</v>
      </c>
      <c r="R216" s="248">
        <f t="shared" si="48"/>
        <v>0</v>
      </c>
      <c r="S216" s="248">
        <f t="shared" si="48"/>
        <v>0</v>
      </c>
      <c r="T216" s="248">
        <f t="shared" si="48"/>
        <v>0</v>
      </c>
      <c r="U216" s="248">
        <f t="shared" si="48"/>
        <v>0</v>
      </c>
    </row>
    <row r="217" spans="1:21" s="501" customFormat="1" ht="16.5" x14ac:dyDescent="0.15">
      <c r="A217" s="503"/>
      <c r="B217" s="515"/>
      <c r="C217" s="515">
        <v>417</v>
      </c>
      <c r="D217" s="516">
        <v>0</v>
      </c>
      <c r="E217" s="512" t="s">
        <v>400</v>
      </c>
      <c r="F217" s="521">
        <v>500</v>
      </c>
      <c r="G217" s="521">
        <v>0</v>
      </c>
      <c r="H217" s="248">
        <f t="shared" si="45"/>
        <v>0</v>
      </c>
      <c r="I217" s="248">
        <f t="shared" si="46"/>
        <v>0</v>
      </c>
      <c r="J217" s="521"/>
      <c r="K217" s="248"/>
      <c r="L217" s="248"/>
      <c r="M217" s="248"/>
      <c r="N217" s="248"/>
      <c r="O217" s="248"/>
      <c r="P217" s="248"/>
      <c r="Q217" s="248">
        <f t="shared" si="47"/>
        <v>0</v>
      </c>
      <c r="R217" s="248"/>
      <c r="S217" s="248"/>
      <c r="T217" s="248"/>
      <c r="U217" s="248"/>
    </row>
    <row r="218" spans="1:21" s="501" customFormat="1" ht="16.5" x14ac:dyDescent="0.15">
      <c r="A218" s="503"/>
      <c r="B218" s="515"/>
      <c r="C218" s="515">
        <v>421</v>
      </c>
      <c r="D218" s="516">
        <v>0</v>
      </c>
      <c r="E218" s="512" t="s">
        <v>401</v>
      </c>
      <c r="F218" s="521">
        <v>8000</v>
      </c>
      <c r="G218" s="521">
        <v>0</v>
      </c>
      <c r="H218" s="248">
        <f t="shared" si="45"/>
        <v>0</v>
      </c>
      <c r="I218" s="248">
        <f t="shared" si="46"/>
        <v>0</v>
      </c>
      <c r="J218" s="248"/>
      <c r="K218" s="521"/>
      <c r="L218" s="248"/>
      <c r="M218" s="248"/>
      <c r="N218" s="248"/>
      <c r="O218" s="248"/>
      <c r="P218" s="248"/>
      <c r="Q218" s="248">
        <f t="shared" si="47"/>
        <v>0</v>
      </c>
      <c r="R218" s="248"/>
      <c r="S218" s="248"/>
      <c r="T218" s="248"/>
      <c r="U218" s="248"/>
    </row>
    <row r="219" spans="1:21" s="501" customFormat="1" ht="8.25" x14ac:dyDescent="0.15">
      <c r="A219" s="503"/>
      <c r="B219" s="515"/>
      <c r="C219" s="515">
        <v>430</v>
      </c>
      <c r="D219" s="516">
        <v>0</v>
      </c>
      <c r="E219" s="512" t="s">
        <v>395</v>
      </c>
      <c r="F219" s="521">
        <v>3000</v>
      </c>
      <c r="G219" s="521">
        <v>0</v>
      </c>
      <c r="H219" s="248">
        <f t="shared" si="45"/>
        <v>0</v>
      </c>
      <c r="I219" s="248">
        <f t="shared" si="46"/>
        <v>0</v>
      </c>
      <c r="J219" s="248"/>
      <c r="K219" s="521"/>
      <c r="L219" s="248"/>
      <c r="M219" s="248"/>
      <c r="N219" s="248"/>
      <c r="O219" s="248"/>
      <c r="P219" s="248"/>
      <c r="Q219" s="248">
        <f t="shared" si="47"/>
        <v>0</v>
      </c>
      <c r="R219" s="248"/>
      <c r="S219" s="248"/>
      <c r="T219" s="248"/>
      <c r="U219" s="248"/>
    </row>
    <row r="220" spans="1:21" s="501" customFormat="1" ht="24.75" x14ac:dyDescent="0.15">
      <c r="A220" s="503"/>
      <c r="B220" s="515"/>
      <c r="C220" s="515">
        <v>436</v>
      </c>
      <c r="D220" s="516">
        <v>0</v>
      </c>
      <c r="E220" s="512" t="s">
        <v>402</v>
      </c>
      <c r="F220" s="521">
        <v>750</v>
      </c>
      <c r="G220" s="521">
        <v>383.19</v>
      </c>
      <c r="H220" s="248">
        <f t="shared" si="45"/>
        <v>51.092000000000006</v>
      </c>
      <c r="I220" s="248">
        <f t="shared" si="46"/>
        <v>383.19</v>
      </c>
      <c r="J220" s="248"/>
      <c r="K220" s="521">
        <v>383.19</v>
      </c>
      <c r="L220" s="248"/>
      <c r="M220" s="248"/>
      <c r="N220" s="248"/>
      <c r="O220" s="248"/>
      <c r="P220" s="248"/>
      <c r="Q220" s="248">
        <f t="shared" si="47"/>
        <v>0</v>
      </c>
      <c r="R220" s="248"/>
      <c r="S220" s="248"/>
      <c r="T220" s="248"/>
      <c r="U220" s="248"/>
    </row>
    <row r="221" spans="1:21" s="501" customFormat="1" ht="16.5" x14ac:dyDescent="0.15">
      <c r="A221" s="503"/>
      <c r="B221" s="515"/>
      <c r="C221" s="515">
        <v>441</v>
      </c>
      <c r="D221" s="516">
        <v>0</v>
      </c>
      <c r="E221" s="512" t="s">
        <v>432</v>
      </c>
      <c r="F221" s="521">
        <v>300</v>
      </c>
      <c r="G221" s="521">
        <v>21.6</v>
      </c>
      <c r="H221" s="248">
        <f t="shared" si="45"/>
        <v>7.2000000000000011</v>
      </c>
      <c r="I221" s="248">
        <f t="shared" si="46"/>
        <v>21.6</v>
      </c>
      <c r="J221" s="248"/>
      <c r="K221" s="521">
        <v>21.6</v>
      </c>
      <c r="L221" s="248"/>
      <c r="M221" s="248"/>
      <c r="N221" s="248"/>
      <c r="O221" s="248"/>
      <c r="P221" s="248"/>
      <c r="Q221" s="248">
        <f t="shared" si="47"/>
        <v>0</v>
      </c>
      <c r="R221" s="248"/>
      <c r="S221" s="248"/>
      <c r="T221" s="248"/>
      <c r="U221" s="248"/>
    </row>
    <row r="222" spans="1:21" s="501" customFormat="1" ht="8.25" x14ac:dyDescent="0.15">
      <c r="A222" s="178"/>
      <c r="B222" s="178">
        <v>75421</v>
      </c>
      <c r="C222" s="178"/>
      <c r="D222" s="179"/>
      <c r="E222" s="179" t="s">
        <v>113</v>
      </c>
      <c r="F222" s="248">
        <f>SUM(F223:F229)</f>
        <v>127896</v>
      </c>
      <c r="G222" s="248">
        <f t="shared" ref="G222:U222" si="49">SUM(G223:G229)</f>
        <v>85999.540000000008</v>
      </c>
      <c r="H222" s="248">
        <f t="shared" si="45"/>
        <v>67.241774566835559</v>
      </c>
      <c r="I222" s="248">
        <f t="shared" si="49"/>
        <v>85999.540000000008</v>
      </c>
      <c r="J222" s="248">
        <f t="shared" si="49"/>
        <v>28271.86</v>
      </c>
      <c r="K222" s="248">
        <f t="shared" si="49"/>
        <v>55698.179999999993</v>
      </c>
      <c r="L222" s="248">
        <f t="shared" si="49"/>
        <v>0</v>
      </c>
      <c r="M222" s="248">
        <f t="shared" si="49"/>
        <v>2029.5</v>
      </c>
      <c r="N222" s="248">
        <f t="shared" si="49"/>
        <v>0</v>
      </c>
      <c r="O222" s="248">
        <f t="shared" si="49"/>
        <v>0</v>
      </c>
      <c r="P222" s="248">
        <f t="shared" si="49"/>
        <v>0</v>
      </c>
      <c r="Q222" s="248">
        <f t="shared" si="49"/>
        <v>0</v>
      </c>
      <c r="R222" s="248">
        <f t="shared" si="49"/>
        <v>0</v>
      </c>
      <c r="S222" s="248">
        <f t="shared" si="49"/>
        <v>0</v>
      </c>
      <c r="T222" s="248">
        <f t="shared" si="49"/>
        <v>0</v>
      </c>
      <c r="U222" s="248">
        <f t="shared" si="49"/>
        <v>0</v>
      </c>
    </row>
    <row r="223" spans="1:21" s="501" customFormat="1" ht="24.75" x14ac:dyDescent="0.15">
      <c r="A223" s="178"/>
      <c r="B223" s="178"/>
      <c r="C223" s="515">
        <v>302</v>
      </c>
      <c r="D223" s="516">
        <v>0</v>
      </c>
      <c r="E223" s="512" t="s">
        <v>418</v>
      </c>
      <c r="F223" s="248">
        <v>5000</v>
      </c>
      <c r="G223" s="248">
        <v>2029.5</v>
      </c>
      <c r="H223" s="248">
        <f t="shared" si="45"/>
        <v>40.589999999999996</v>
      </c>
      <c r="I223" s="248">
        <f t="shared" si="46"/>
        <v>2029.5</v>
      </c>
      <c r="J223" s="248"/>
      <c r="K223" s="248"/>
      <c r="L223" s="248"/>
      <c r="M223" s="248">
        <v>2029.5</v>
      </c>
      <c r="N223" s="248"/>
      <c r="O223" s="248"/>
      <c r="P223" s="248"/>
      <c r="Q223" s="248">
        <f t="shared" si="47"/>
        <v>0</v>
      </c>
      <c r="R223" s="248"/>
      <c r="S223" s="248"/>
      <c r="T223" s="248"/>
      <c r="U223" s="248"/>
    </row>
    <row r="224" spans="1:21" s="501" customFormat="1" ht="16.5" x14ac:dyDescent="0.15">
      <c r="A224" s="178"/>
      <c r="B224" s="178"/>
      <c r="C224" s="515">
        <v>411</v>
      </c>
      <c r="D224" s="516">
        <v>0</v>
      </c>
      <c r="E224" s="512" t="s">
        <v>398</v>
      </c>
      <c r="F224" s="248">
        <v>4686</v>
      </c>
      <c r="G224" s="248">
        <v>2052</v>
      </c>
      <c r="H224" s="248">
        <f t="shared" si="45"/>
        <v>43.790012804097309</v>
      </c>
      <c r="I224" s="248">
        <f t="shared" si="46"/>
        <v>2052</v>
      </c>
      <c r="J224" s="248">
        <v>2052</v>
      </c>
      <c r="K224" s="248"/>
      <c r="L224" s="248"/>
      <c r="M224" s="248"/>
      <c r="N224" s="248"/>
      <c r="O224" s="248"/>
      <c r="P224" s="248"/>
      <c r="Q224" s="248">
        <f t="shared" si="47"/>
        <v>0</v>
      </c>
      <c r="R224" s="248"/>
      <c r="S224" s="248"/>
      <c r="T224" s="248"/>
      <c r="U224" s="248"/>
    </row>
    <row r="225" spans="1:21" s="501" customFormat="1" ht="8.25" x14ac:dyDescent="0.15">
      <c r="A225" s="178"/>
      <c r="B225" s="178"/>
      <c r="C225" s="515">
        <v>412</v>
      </c>
      <c r="D225" s="516">
        <v>0</v>
      </c>
      <c r="E225" s="512" t="s">
        <v>399</v>
      </c>
      <c r="F225" s="248">
        <v>756</v>
      </c>
      <c r="G225" s="248">
        <v>294</v>
      </c>
      <c r="H225" s="248">
        <f t="shared" si="45"/>
        <v>38.888888888888893</v>
      </c>
      <c r="I225" s="248">
        <f t="shared" si="46"/>
        <v>294</v>
      </c>
      <c r="J225" s="248">
        <v>294</v>
      </c>
      <c r="K225" s="248"/>
      <c r="L225" s="248"/>
      <c r="M225" s="248"/>
      <c r="N225" s="248"/>
      <c r="O225" s="248"/>
      <c r="P225" s="248"/>
      <c r="Q225" s="248">
        <f t="shared" si="47"/>
        <v>0</v>
      </c>
      <c r="R225" s="248"/>
      <c r="S225" s="248"/>
      <c r="T225" s="248"/>
      <c r="U225" s="248"/>
    </row>
    <row r="226" spans="1:21" s="501" customFormat="1" ht="16.5" x14ac:dyDescent="0.15">
      <c r="A226" s="178"/>
      <c r="B226" s="178"/>
      <c r="C226" s="515">
        <v>417</v>
      </c>
      <c r="D226" s="516">
        <v>0</v>
      </c>
      <c r="E226" s="512" t="s">
        <v>400</v>
      </c>
      <c r="F226" s="248">
        <v>46800</v>
      </c>
      <c r="G226" s="248">
        <v>25925.86</v>
      </c>
      <c r="H226" s="248">
        <f t="shared" si="45"/>
        <v>55.397136752136753</v>
      </c>
      <c r="I226" s="248">
        <f t="shared" si="46"/>
        <v>25925.86</v>
      </c>
      <c r="J226" s="248">
        <v>25925.86</v>
      </c>
      <c r="K226" s="248"/>
      <c r="L226" s="248"/>
      <c r="M226" s="248"/>
      <c r="N226" s="248"/>
      <c r="O226" s="248"/>
      <c r="P226" s="248"/>
      <c r="Q226" s="248">
        <f t="shared" si="47"/>
        <v>0</v>
      </c>
      <c r="R226" s="248"/>
      <c r="S226" s="248"/>
      <c r="T226" s="248"/>
      <c r="U226" s="248"/>
    </row>
    <row r="227" spans="1:21" s="501" customFormat="1" ht="16.5" x14ac:dyDescent="0.15">
      <c r="A227" s="178"/>
      <c r="B227" s="178"/>
      <c r="C227" s="515">
        <v>421</v>
      </c>
      <c r="D227" s="516">
        <v>0</v>
      </c>
      <c r="E227" s="512" t="s">
        <v>401</v>
      </c>
      <c r="F227" s="248">
        <v>59900</v>
      </c>
      <c r="G227" s="248">
        <v>53096.46</v>
      </c>
      <c r="H227" s="248">
        <f t="shared" si="45"/>
        <v>88.641836393989976</v>
      </c>
      <c r="I227" s="248">
        <f t="shared" si="46"/>
        <v>53096.46</v>
      </c>
      <c r="J227" s="248"/>
      <c r="K227" s="248">
        <v>53096.46</v>
      </c>
      <c r="L227" s="248"/>
      <c r="M227" s="248"/>
      <c r="N227" s="248"/>
      <c r="O227" s="248"/>
      <c r="P227" s="248"/>
      <c r="Q227" s="248">
        <f t="shared" si="47"/>
        <v>0</v>
      </c>
      <c r="R227" s="248"/>
      <c r="S227" s="248"/>
      <c r="T227" s="248"/>
      <c r="U227" s="248"/>
    </row>
    <row r="228" spans="1:21" s="501" customFormat="1" ht="8.25" x14ac:dyDescent="0.15">
      <c r="A228" s="178"/>
      <c r="B228" s="178"/>
      <c r="C228" s="504">
        <v>422</v>
      </c>
      <c r="D228" s="179">
        <v>0</v>
      </c>
      <c r="E228" s="179" t="s">
        <v>421</v>
      </c>
      <c r="F228" s="248">
        <v>1000</v>
      </c>
      <c r="G228" s="248">
        <v>254.88</v>
      </c>
      <c r="H228" s="248">
        <f t="shared" si="45"/>
        <v>25.488</v>
      </c>
      <c r="I228" s="248">
        <f t="shared" si="46"/>
        <v>254.88</v>
      </c>
      <c r="J228" s="248"/>
      <c r="K228" s="248">
        <v>254.88</v>
      </c>
      <c r="L228" s="248"/>
      <c r="M228" s="248"/>
      <c r="N228" s="248"/>
      <c r="O228" s="248"/>
      <c r="P228" s="248"/>
      <c r="Q228" s="248">
        <f t="shared" si="47"/>
        <v>0</v>
      </c>
      <c r="R228" s="248"/>
      <c r="S228" s="248"/>
      <c r="T228" s="248"/>
      <c r="U228" s="248"/>
    </row>
    <row r="229" spans="1:21" s="501" customFormat="1" ht="8.25" x14ac:dyDescent="0.15">
      <c r="A229" s="503"/>
      <c r="B229" s="515"/>
      <c r="C229" s="515">
        <v>430</v>
      </c>
      <c r="D229" s="516">
        <v>0</v>
      </c>
      <c r="E229" s="512" t="s">
        <v>395</v>
      </c>
      <c r="F229" s="521">
        <v>9754</v>
      </c>
      <c r="G229" s="521">
        <v>2346.84</v>
      </c>
      <c r="H229" s="248">
        <f t="shared" si="45"/>
        <v>24.060282960836581</v>
      </c>
      <c r="I229" s="248">
        <f t="shared" si="46"/>
        <v>2346.84</v>
      </c>
      <c r="J229" s="248"/>
      <c r="K229" s="521">
        <v>2346.84</v>
      </c>
      <c r="L229" s="248"/>
      <c r="M229" s="248"/>
      <c r="N229" s="248"/>
      <c r="O229" s="248"/>
      <c r="P229" s="248"/>
      <c r="Q229" s="248">
        <f t="shared" si="47"/>
        <v>0</v>
      </c>
      <c r="R229" s="248"/>
      <c r="S229" s="248"/>
      <c r="T229" s="248"/>
      <c r="U229" s="248"/>
    </row>
    <row r="230" spans="1:21" s="252" customFormat="1" ht="16.5" x14ac:dyDescent="0.15">
      <c r="A230" s="97">
        <v>757</v>
      </c>
      <c r="B230" s="97"/>
      <c r="C230" s="97"/>
      <c r="D230" s="98"/>
      <c r="E230" s="98" t="s">
        <v>46</v>
      </c>
      <c r="F230" s="99">
        <f>F231</f>
        <v>320000</v>
      </c>
      <c r="G230" s="99">
        <f t="shared" ref="G230:U231" si="50">G231</f>
        <v>141583.79999999999</v>
      </c>
      <c r="H230" s="99">
        <f t="shared" si="45"/>
        <v>44.244937499999999</v>
      </c>
      <c r="I230" s="99">
        <f t="shared" si="50"/>
        <v>141583.79999999999</v>
      </c>
      <c r="J230" s="99">
        <f t="shared" si="50"/>
        <v>0</v>
      </c>
      <c r="K230" s="99">
        <f t="shared" si="50"/>
        <v>0</v>
      </c>
      <c r="L230" s="99">
        <f t="shared" si="50"/>
        <v>0</v>
      </c>
      <c r="M230" s="99">
        <f t="shared" si="50"/>
        <v>0</v>
      </c>
      <c r="N230" s="99">
        <f t="shared" si="50"/>
        <v>0</v>
      </c>
      <c r="O230" s="99">
        <f t="shared" si="50"/>
        <v>0</v>
      </c>
      <c r="P230" s="99">
        <f t="shared" si="50"/>
        <v>141583.79999999999</v>
      </c>
      <c r="Q230" s="99">
        <f t="shared" si="50"/>
        <v>0</v>
      </c>
      <c r="R230" s="99">
        <f t="shared" si="50"/>
        <v>0</v>
      </c>
      <c r="S230" s="99">
        <f t="shared" si="50"/>
        <v>0</v>
      </c>
      <c r="T230" s="99">
        <f t="shared" si="50"/>
        <v>0</v>
      </c>
      <c r="U230" s="99">
        <f t="shared" si="50"/>
        <v>0</v>
      </c>
    </row>
    <row r="231" spans="1:21" s="501" customFormat="1" ht="33" x14ac:dyDescent="0.15">
      <c r="A231" s="178"/>
      <c r="B231" s="178">
        <v>75702</v>
      </c>
      <c r="C231" s="178"/>
      <c r="D231" s="179"/>
      <c r="E231" s="179" t="s">
        <v>212</v>
      </c>
      <c r="F231" s="248">
        <f>F232</f>
        <v>320000</v>
      </c>
      <c r="G231" s="248">
        <f t="shared" si="50"/>
        <v>141583.79999999999</v>
      </c>
      <c r="H231" s="248">
        <f t="shared" si="45"/>
        <v>44.244937499999999</v>
      </c>
      <c r="I231" s="248">
        <f t="shared" si="50"/>
        <v>141583.79999999999</v>
      </c>
      <c r="J231" s="248">
        <f t="shared" si="50"/>
        <v>0</v>
      </c>
      <c r="K231" s="248">
        <f t="shared" si="50"/>
        <v>0</v>
      </c>
      <c r="L231" s="248">
        <f t="shared" si="50"/>
        <v>0</v>
      </c>
      <c r="M231" s="248">
        <f t="shared" si="50"/>
        <v>0</v>
      </c>
      <c r="N231" s="248">
        <f t="shared" si="50"/>
        <v>0</v>
      </c>
      <c r="O231" s="248">
        <f t="shared" si="50"/>
        <v>0</v>
      </c>
      <c r="P231" s="248">
        <f t="shared" si="50"/>
        <v>141583.79999999999</v>
      </c>
      <c r="Q231" s="248">
        <f t="shared" si="50"/>
        <v>0</v>
      </c>
      <c r="R231" s="248">
        <f t="shared" si="50"/>
        <v>0</v>
      </c>
      <c r="S231" s="248">
        <f t="shared" si="50"/>
        <v>0</v>
      </c>
      <c r="T231" s="248">
        <f t="shared" si="50"/>
        <v>0</v>
      </c>
      <c r="U231" s="248">
        <f t="shared" si="50"/>
        <v>0</v>
      </c>
    </row>
    <row r="232" spans="1:21" s="501" customFormat="1" ht="57.75" x14ac:dyDescent="0.15">
      <c r="A232" s="503"/>
      <c r="B232" s="515"/>
      <c r="C232" s="515">
        <v>811</v>
      </c>
      <c r="D232" s="516">
        <v>0</v>
      </c>
      <c r="E232" s="512" t="s">
        <v>440</v>
      </c>
      <c r="F232" s="521">
        <v>320000</v>
      </c>
      <c r="G232" s="521">
        <v>141583.79999999999</v>
      </c>
      <c r="H232" s="248">
        <f t="shared" si="45"/>
        <v>44.244937499999999</v>
      </c>
      <c r="I232" s="248">
        <f t="shared" si="46"/>
        <v>141583.79999999999</v>
      </c>
      <c r="J232" s="248"/>
      <c r="K232" s="248"/>
      <c r="L232" s="248"/>
      <c r="M232" s="248"/>
      <c r="N232" s="248"/>
      <c r="O232" s="248"/>
      <c r="P232" s="521">
        <v>141583.79999999999</v>
      </c>
      <c r="Q232" s="248">
        <f t="shared" si="47"/>
        <v>0</v>
      </c>
      <c r="R232" s="248"/>
      <c r="S232" s="248"/>
      <c r="T232" s="248"/>
      <c r="U232" s="248"/>
    </row>
    <row r="233" spans="1:21" s="252" customFormat="1" ht="8.25" x14ac:dyDescent="0.15">
      <c r="A233" s="97">
        <v>758</v>
      </c>
      <c r="B233" s="97"/>
      <c r="C233" s="97"/>
      <c r="D233" s="98"/>
      <c r="E233" s="98" t="s">
        <v>47</v>
      </c>
      <c r="F233" s="99">
        <f>F234</f>
        <v>447587.49</v>
      </c>
      <c r="G233" s="99">
        <f t="shared" ref="G233:U234" si="51">G234</f>
        <v>0</v>
      </c>
      <c r="H233" s="99">
        <f t="shared" si="45"/>
        <v>0</v>
      </c>
      <c r="I233" s="99">
        <f t="shared" si="51"/>
        <v>0</v>
      </c>
      <c r="J233" s="99">
        <f t="shared" si="51"/>
        <v>0</v>
      </c>
      <c r="K233" s="99">
        <f t="shared" si="51"/>
        <v>0</v>
      </c>
      <c r="L233" s="99">
        <f t="shared" si="51"/>
        <v>0</v>
      </c>
      <c r="M233" s="99">
        <f t="shared" si="51"/>
        <v>0</v>
      </c>
      <c r="N233" s="99">
        <f t="shared" si="51"/>
        <v>0</v>
      </c>
      <c r="O233" s="99">
        <f t="shared" si="51"/>
        <v>0</v>
      </c>
      <c r="P233" s="99">
        <f t="shared" si="51"/>
        <v>0</v>
      </c>
      <c r="Q233" s="99">
        <f t="shared" si="51"/>
        <v>0</v>
      </c>
      <c r="R233" s="99">
        <f t="shared" si="51"/>
        <v>0</v>
      </c>
      <c r="S233" s="99">
        <f t="shared" si="51"/>
        <v>0</v>
      </c>
      <c r="T233" s="99">
        <f t="shared" si="51"/>
        <v>0</v>
      </c>
      <c r="U233" s="99">
        <f t="shared" si="51"/>
        <v>0</v>
      </c>
    </row>
    <row r="234" spans="1:21" s="501" customFormat="1" ht="8.25" x14ac:dyDescent="0.15">
      <c r="A234" s="178"/>
      <c r="B234" s="178">
        <v>75818</v>
      </c>
      <c r="C234" s="178"/>
      <c r="D234" s="179"/>
      <c r="E234" s="179" t="s">
        <v>202</v>
      </c>
      <c r="F234" s="248">
        <f>F235</f>
        <v>447587.49</v>
      </c>
      <c r="G234" s="248">
        <f t="shared" si="51"/>
        <v>0</v>
      </c>
      <c r="H234" s="248">
        <f t="shared" si="45"/>
        <v>0</v>
      </c>
      <c r="I234" s="248">
        <f t="shared" si="51"/>
        <v>0</v>
      </c>
      <c r="J234" s="248">
        <f t="shared" si="51"/>
        <v>0</v>
      </c>
      <c r="K234" s="248">
        <f t="shared" si="51"/>
        <v>0</v>
      </c>
      <c r="L234" s="248">
        <f t="shared" si="51"/>
        <v>0</v>
      </c>
      <c r="M234" s="248">
        <f t="shared" si="51"/>
        <v>0</v>
      </c>
      <c r="N234" s="248">
        <f t="shared" si="51"/>
        <v>0</v>
      </c>
      <c r="O234" s="248">
        <f t="shared" si="51"/>
        <v>0</v>
      </c>
      <c r="P234" s="248">
        <f t="shared" si="51"/>
        <v>0</v>
      </c>
      <c r="Q234" s="248">
        <f t="shared" si="51"/>
        <v>0</v>
      </c>
      <c r="R234" s="248">
        <f t="shared" si="51"/>
        <v>0</v>
      </c>
      <c r="S234" s="248">
        <f t="shared" si="51"/>
        <v>0</v>
      </c>
      <c r="T234" s="248">
        <f t="shared" si="51"/>
        <v>0</v>
      </c>
      <c r="U234" s="248">
        <f t="shared" si="51"/>
        <v>0</v>
      </c>
    </row>
    <row r="235" spans="1:21" s="501" customFormat="1" ht="8.25" x14ac:dyDescent="0.15">
      <c r="A235" s="503"/>
      <c r="B235" s="515"/>
      <c r="C235" s="515">
        <v>481</v>
      </c>
      <c r="D235" s="516">
        <v>0</v>
      </c>
      <c r="E235" s="512" t="s">
        <v>439</v>
      </c>
      <c r="F235" s="521">
        <v>447587.49</v>
      </c>
      <c r="G235" s="521">
        <v>0</v>
      </c>
      <c r="H235" s="248">
        <f t="shared" si="45"/>
        <v>0</v>
      </c>
      <c r="I235" s="248">
        <f t="shared" si="46"/>
        <v>0</v>
      </c>
      <c r="J235" s="248"/>
      <c r="K235" s="248"/>
      <c r="L235" s="248"/>
      <c r="M235" s="248"/>
      <c r="N235" s="248"/>
      <c r="O235" s="248"/>
      <c r="P235" s="248"/>
      <c r="Q235" s="248">
        <f t="shared" si="47"/>
        <v>0</v>
      </c>
      <c r="R235" s="248"/>
      <c r="S235" s="248"/>
      <c r="T235" s="248"/>
      <c r="U235" s="248"/>
    </row>
    <row r="236" spans="1:21" s="252" customFormat="1" ht="8.25" x14ac:dyDescent="0.15">
      <c r="A236" s="97">
        <v>801</v>
      </c>
      <c r="B236" s="97"/>
      <c r="C236" s="97"/>
      <c r="D236" s="98"/>
      <c r="E236" s="98" t="s">
        <v>48</v>
      </c>
      <c r="F236" s="99">
        <f>F237+F260+F268+F287+F292+F297+F306+F314+F325+F327</f>
        <v>18364180.68</v>
      </c>
      <c r="G236" s="99">
        <f t="shared" ref="G236:U236" si="52">G237+G260+G268+G287+G292+G297+G306+G314+G325+G327</f>
        <v>10123009.699999997</v>
      </c>
      <c r="H236" s="99">
        <f t="shared" si="45"/>
        <v>55.123666426483872</v>
      </c>
      <c r="I236" s="99">
        <f t="shared" si="52"/>
        <v>10116344.699999997</v>
      </c>
      <c r="J236" s="99">
        <f t="shared" si="52"/>
        <v>8109643.5199999996</v>
      </c>
      <c r="K236" s="99">
        <f t="shared" si="52"/>
        <v>1765845.5699999998</v>
      </c>
      <c r="L236" s="99">
        <f t="shared" si="52"/>
        <v>0</v>
      </c>
      <c r="M236" s="99">
        <f t="shared" si="52"/>
        <v>95856.810000000012</v>
      </c>
      <c r="N236" s="99">
        <f t="shared" si="52"/>
        <v>144998.79999999999</v>
      </c>
      <c r="O236" s="99">
        <f t="shared" si="52"/>
        <v>0</v>
      </c>
      <c r="P236" s="99">
        <f t="shared" si="52"/>
        <v>0</v>
      </c>
      <c r="Q236" s="99">
        <f t="shared" si="52"/>
        <v>6665</v>
      </c>
      <c r="R236" s="99">
        <f t="shared" si="52"/>
        <v>6665</v>
      </c>
      <c r="S236" s="99">
        <f t="shared" si="52"/>
        <v>0</v>
      </c>
      <c r="T236" s="99">
        <f t="shared" si="52"/>
        <v>0</v>
      </c>
      <c r="U236" s="99">
        <f t="shared" si="52"/>
        <v>0</v>
      </c>
    </row>
    <row r="237" spans="1:21" s="501" customFormat="1" ht="8.25" x14ac:dyDescent="0.15">
      <c r="A237" s="178"/>
      <c r="B237" s="178">
        <v>80101</v>
      </c>
      <c r="C237" s="178"/>
      <c r="D237" s="179"/>
      <c r="E237" s="179" t="s">
        <v>114</v>
      </c>
      <c r="F237" s="248">
        <f>SUM(F238:F259)</f>
        <v>12199703.199999999</v>
      </c>
      <c r="G237" s="248">
        <f t="shared" ref="G237:U237" si="53">SUM(G238:G259)</f>
        <v>7058543.4699999988</v>
      </c>
      <c r="H237" s="248">
        <f t="shared" si="45"/>
        <v>57.858321258176169</v>
      </c>
      <c r="I237" s="248">
        <f t="shared" si="53"/>
        <v>7051878.4699999988</v>
      </c>
      <c r="J237" s="248">
        <f t="shared" si="53"/>
        <v>5861854.2799999993</v>
      </c>
      <c r="K237" s="248">
        <f t="shared" si="53"/>
        <v>964431.34</v>
      </c>
      <c r="L237" s="248">
        <f t="shared" si="53"/>
        <v>0</v>
      </c>
      <c r="M237" s="248">
        <f t="shared" si="53"/>
        <v>80594.05</v>
      </c>
      <c r="N237" s="248">
        <f t="shared" si="53"/>
        <v>144998.79999999999</v>
      </c>
      <c r="O237" s="248">
        <f t="shared" si="53"/>
        <v>0</v>
      </c>
      <c r="P237" s="248">
        <f t="shared" si="53"/>
        <v>0</v>
      </c>
      <c r="Q237" s="248">
        <f t="shared" si="53"/>
        <v>6665</v>
      </c>
      <c r="R237" s="248">
        <f t="shared" si="53"/>
        <v>6665</v>
      </c>
      <c r="S237" s="248">
        <f t="shared" si="53"/>
        <v>0</v>
      </c>
      <c r="T237" s="248">
        <f t="shared" si="53"/>
        <v>0</v>
      </c>
      <c r="U237" s="248">
        <f t="shared" si="53"/>
        <v>0</v>
      </c>
    </row>
    <row r="238" spans="1:21" s="501" customFormat="1" ht="24.75" x14ac:dyDescent="0.15">
      <c r="A238" s="503"/>
      <c r="B238" s="515"/>
      <c r="C238" s="515">
        <v>302</v>
      </c>
      <c r="D238" s="516">
        <v>0</v>
      </c>
      <c r="E238" s="512" t="s">
        <v>418</v>
      </c>
      <c r="F238" s="521">
        <v>179700</v>
      </c>
      <c r="G238" s="521">
        <v>80594.05</v>
      </c>
      <c r="H238" s="248">
        <f t="shared" si="45"/>
        <v>44.849220923761827</v>
      </c>
      <c r="I238" s="248">
        <f t="shared" si="46"/>
        <v>80594.05</v>
      </c>
      <c r="J238" s="248"/>
      <c r="K238" s="248"/>
      <c r="L238" s="248"/>
      <c r="M238" s="521">
        <v>80594.05</v>
      </c>
      <c r="N238" s="248"/>
      <c r="O238" s="248"/>
      <c r="P238" s="248"/>
      <c r="Q238" s="248">
        <f t="shared" si="47"/>
        <v>0</v>
      </c>
      <c r="R238" s="248"/>
      <c r="S238" s="248"/>
      <c r="T238" s="248"/>
      <c r="U238" s="248"/>
    </row>
    <row r="239" spans="1:21" s="501" customFormat="1" ht="16.5" x14ac:dyDescent="0.15">
      <c r="A239" s="503"/>
      <c r="B239" s="515"/>
      <c r="C239" s="515">
        <v>401</v>
      </c>
      <c r="D239" s="516">
        <v>0</v>
      </c>
      <c r="E239" s="512" t="s">
        <v>420</v>
      </c>
      <c r="F239" s="521">
        <v>7841508</v>
      </c>
      <c r="G239" s="521">
        <v>4298256.21</v>
      </c>
      <c r="H239" s="248">
        <f t="shared" si="45"/>
        <v>54.814153221548715</v>
      </c>
      <c r="I239" s="248">
        <f t="shared" si="46"/>
        <v>4298256.21</v>
      </c>
      <c r="J239" s="521">
        <v>4298256.21</v>
      </c>
      <c r="K239" s="248"/>
      <c r="L239" s="248"/>
      <c r="M239" s="248"/>
      <c r="N239" s="248"/>
      <c r="O239" s="248"/>
      <c r="P239" s="248"/>
      <c r="Q239" s="248">
        <f t="shared" si="47"/>
        <v>0</v>
      </c>
      <c r="R239" s="248"/>
      <c r="S239" s="248"/>
      <c r="T239" s="248"/>
      <c r="U239" s="248"/>
    </row>
    <row r="240" spans="1:21" s="501" customFormat="1" ht="16.5" x14ac:dyDescent="0.15">
      <c r="A240" s="503"/>
      <c r="B240" s="515"/>
      <c r="C240" s="515">
        <v>404</v>
      </c>
      <c r="D240" s="516">
        <v>0</v>
      </c>
      <c r="E240" s="512" t="s">
        <v>424</v>
      </c>
      <c r="F240" s="521">
        <v>666208</v>
      </c>
      <c r="G240" s="521">
        <v>666204.97</v>
      </c>
      <c r="H240" s="248">
        <f t="shared" si="45"/>
        <v>99.999545187088714</v>
      </c>
      <c r="I240" s="248">
        <f t="shared" si="46"/>
        <v>666204.97</v>
      </c>
      <c r="J240" s="521">
        <v>666204.97</v>
      </c>
      <c r="K240" s="248"/>
      <c r="L240" s="248"/>
      <c r="M240" s="248"/>
      <c r="N240" s="248"/>
      <c r="O240" s="248"/>
      <c r="P240" s="248"/>
      <c r="Q240" s="248">
        <f t="shared" si="47"/>
        <v>0</v>
      </c>
      <c r="R240" s="248"/>
      <c r="S240" s="248"/>
      <c r="T240" s="248"/>
      <c r="U240" s="248"/>
    </row>
    <row r="241" spans="1:21" s="501" customFormat="1" ht="16.5" x14ac:dyDescent="0.15">
      <c r="A241" s="503"/>
      <c r="B241" s="515"/>
      <c r="C241" s="515">
        <v>411</v>
      </c>
      <c r="D241" s="516">
        <v>0</v>
      </c>
      <c r="E241" s="512" t="s">
        <v>398</v>
      </c>
      <c r="F241" s="521">
        <v>1251402</v>
      </c>
      <c r="G241" s="521">
        <v>789370.29</v>
      </c>
      <c r="H241" s="248">
        <f t="shared" si="45"/>
        <v>63.078873934994519</v>
      </c>
      <c r="I241" s="248">
        <f t="shared" si="46"/>
        <v>789370.29</v>
      </c>
      <c r="J241" s="521">
        <v>789370.29</v>
      </c>
      <c r="K241" s="248"/>
      <c r="L241" s="248"/>
      <c r="M241" s="248"/>
      <c r="N241" s="248"/>
      <c r="O241" s="248"/>
      <c r="P241" s="248"/>
      <c r="Q241" s="248">
        <f t="shared" si="47"/>
        <v>0</v>
      </c>
      <c r="R241" s="248"/>
      <c r="S241" s="248"/>
      <c r="T241" s="248"/>
      <c r="U241" s="248"/>
    </row>
    <row r="242" spans="1:21" s="501" customFormat="1" ht="8.25" x14ac:dyDescent="0.15">
      <c r="A242" s="503"/>
      <c r="B242" s="515"/>
      <c r="C242" s="515">
        <v>412</v>
      </c>
      <c r="D242" s="516">
        <v>0</v>
      </c>
      <c r="E242" s="512" t="s">
        <v>399</v>
      </c>
      <c r="F242" s="521">
        <v>175580</v>
      </c>
      <c r="G242" s="521">
        <v>88737.02</v>
      </c>
      <c r="H242" s="248">
        <f t="shared" si="45"/>
        <v>50.5393666704636</v>
      </c>
      <c r="I242" s="248">
        <f t="shared" si="46"/>
        <v>88737.02</v>
      </c>
      <c r="J242" s="521">
        <v>88737.02</v>
      </c>
      <c r="K242" s="248"/>
      <c r="L242" s="248"/>
      <c r="M242" s="248"/>
      <c r="N242" s="248"/>
      <c r="O242" s="248"/>
      <c r="P242" s="248"/>
      <c r="Q242" s="248">
        <f t="shared" si="47"/>
        <v>0</v>
      </c>
      <c r="R242" s="248"/>
      <c r="S242" s="248"/>
      <c r="T242" s="248"/>
      <c r="U242" s="248"/>
    </row>
    <row r="243" spans="1:21" s="501" customFormat="1" ht="16.5" x14ac:dyDescent="0.15">
      <c r="A243" s="503"/>
      <c r="B243" s="515"/>
      <c r="C243" s="515">
        <v>417</v>
      </c>
      <c r="D243" s="516">
        <v>0</v>
      </c>
      <c r="E243" s="512" t="s">
        <v>400</v>
      </c>
      <c r="F243" s="521">
        <v>29000</v>
      </c>
      <c r="G243" s="521">
        <v>19285.79</v>
      </c>
      <c r="H243" s="248">
        <f t="shared" si="45"/>
        <v>66.50272413793104</v>
      </c>
      <c r="I243" s="248">
        <f t="shared" si="46"/>
        <v>19285.79</v>
      </c>
      <c r="J243" s="521">
        <v>19285.79</v>
      </c>
      <c r="K243" s="248"/>
      <c r="L243" s="248"/>
      <c r="M243" s="248"/>
      <c r="N243" s="248"/>
      <c r="O243" s="248"/>
      <c r="P243" s="248"/>
      <c r="Q243" s="248">
        <f t="shared" si="47"/>
        <v>0</v>
      </c>
      <c r="R243" s="248"/>
      <c r="S243" s="248"/>
      <c r="T243" s="248"/>
      <c r="U243" s="248"/>
    </row>
    <row r="244" spans="1:21" s="501" customFormat="1" ht="16.5" x14ac:dyDescent="0.15">
      <c r="A244" s="503"/>
      <c r="B244" s="515"/>
      <c r="C244" s="515">
        <v>421</v>
      </c>
      <c r="D244" s="516">
        <v>0</v>
      </c>
      <c r="E244" s="512" t="s">
        <v>401</v>
      </c>
      <c r="F244" s="521">
        <v>284900</v>
      </c>
      <c r="G244" s="521">
        <v>140125.68</v>
      </c>
      <c r="H244" s="248">
        <f t="shared" si="45"/>
        <v>49.184162864162865</v>
      </c>
      <c r="I244" s="248">
        <f t="shared" si="46"/>
        <v>140125.68</v>
      </c>
      <c r="J244" s="248"/>
      <c r="K244" s="521">
        <v>140125.68</v>
      </c>
      <c r="L244" s="248"/>
      <c r="M244" s="248"/>
      <c r="N244" s="521"/>
      <c r="O244" s="248"/>
      <c r="P244" s="248"/>
      <c r="Q244" s="248">
        <f t="shared" si="47"/>
        <v>0</v>
      </c>
      <c r="R244" s="248"/>
      <c r="S244" s="248"/>
      <c r="T244" s="248"/>
      <c r="U244" s="248"/>
    </row>
    <row r="245" spans="1:21" s="501" customFormat="1" ht="16.5" x14ac:dyDescent="0.15">
      <c r="A245" s="503"/>
      <c r="B245" s="515"/>
      <c r="C245" s="515">
        <v>421</v>
      </c>
      <c r="D245" s="516">
        <v>7</v>
      </c>
      <c r="E245" s="512" t="s">
        <v>401</v>
      </c>
      <c r="F245" s="521">
        <v>23175.42</v>
      </c>
      <c r="G245" s="521">
        <v>0</v>
      </c>
      <c r="H245" s="248">
        <f t="shared" si="45"/>
        <v>0</v>
      </c>
      <c r="I245" s="248">
        <f t="shared" si="46"/>
        <v>0</v>
      </c>
      <c r="J245" s="248"/>
      <c r="K245" s="521">
        <v>0</v>
      </c>
      <c r="L245" s="248"/>
      <c r="M245" s="248"/>
      <c r="N245" s="521"/>
      <c r="O245" s="248"/>
      <c r="P245" s="248"/>
      <c r="Q245" s="248">
        <f t="shared" si="47"/>
        <v>0</v>
      </c>
      <c r="R245" s="248"/>
      <c r="S245" s="248"/>
      <c r="T245" s="248"/>
      <c r="U245" s="248"/>
    </row>
    <row r="246" spans="1:21" s="501" customFormat="1" ht="16.5" x14ac:dyDescent="0.15">
      <c r="A246" s="503"/>
      <c r="B246" s="515"/>
      <c r="C246" s="515">
        <v>421</v>
      </c>
      <c r="D246" s="516">
        <v>9</v>
      </c>
      <c r="E246" s="512" t="s">
        <v>401</v>
      </c>
      <c r="F246" s="521">
        <v>4089.78</v>
      </c>
      <c r="G246" s="521">
        <v>0</v>
      </c>
      <c r="H246" s="248">
        <f t="shared" si="45"/>
        <v>0</v>
      </c>
      <c r="I246" s="248">
        <f t="shared" si="46"/>
        <v>0</v>
      </c>
      <c r="J246" s="248"/>
      <c r="K246" s="521">
        <v>0</v>
      </c>
      <c r="L246" s="248"/>
      <c r="M246" s="248"/>
      <c r="N246" s="521"/>
      <c r="O246" s="248"/>
      <c r="P246" s="248"/>
      <c r="Q246" s="248">
        <f t="shared" si="47"/>
        <v>0</v>
      </c>
      <c r="R246" s="248"/>
      <c r="S246" s="248"/>
      <c r="T246" s="248"/>
      <c r="U246" s="248"/>
    </row>
    <row r="247" spans="1:21" s="501" customFormat="1" ht="24.75" x14ac:dyDescent="0.15">
      <c r="A247" s="503"/>
      <c r="B247" s="515"/>
      <c r="C247" s="515">
        <v>424</v>
      </c>
      <c r="D247" s="516">
        <v>0</v>
      </c>
      <c r="E247" s="512" t="s">
        <v>438</v>
      </c>
      <c r="F247" s="521">
        <v>20000</v>
      </c>
      <c r="G247" s="521">
        <v>1284.32</v>
      </c>
      <c r="H247" s="248">
        <f t="shared" si="45"/>
        <v>6.4215999999999998</v>
      </c>
      <c r="I247" s="248">
        <f t="shared" si="46"/>
        <v>1284.32</v>
      </c>
      <c r="J247" s="248"/>
      <c r="K247" s="521">
        <v>1284.32</v>
      </c>
      <c r="L247" s="248"/>
      <c r="M247" s="248"/>
      <c r="N247" s="521"/>
      <c r="O247" s="248"/>
      <c r="P247" s="248"/>
      <c r="Q247" s="248">
        <f t="shared" si="47"/>
        <v>0</v>
      </c>
      <c r="R247" s="248"/>
      <c r="S247" s="248"/>
      <c r="T247" s="248"/>
      <c r="U247" s="248"/>
    </row>
    <row r="248" spans="1:21" s="501" customFormat="1" ht="24.75" x14ac:dyDescent="0.15">
      <c r="A248" s="503"/>
      <c r="B248" s="515"/>
      <c r="C248" s="515">
        <v>424</v>
      </c>
      <c r="D248" s="516">
        <v>7</v>
      </c>
      <c r="E248" s="512" t="s">
        <v>438</v>
      </c>
      <c r="F248" s="521">
        <v>145000</v>
      </c>
      <c r="G248" s="521">
        <v>144998.79999999999</v>
      </c>
      <c r="H248" s="248">
        <f t="shared" si="45"/>
        <v>99.99917241379309</v>
      </c>
      <c r="I248" s="248">
        <f t="shared" si="46"/>
        <v>144998.79999999999</v>
      </c>
      <c r="J248" s="248"/>
      <c r="K248" s="521"/>
      <c r="L248" s="248"/>
      <c r="M248" s="248"/>
      <c r="N248" s="521">
        <v>144998.79999999999</v>
      </c>
      <c r="O248" s="248"/>
      <c r="P248" s="248"/>
      <c r="Q248" s="248">
        <f t="shared" si="47"/>
        <v>0</v>
      </c>
      <c r="R248" s="248"/>
      <c r="S248" s="248"/>
      <c r="T248" s="248"/>
      <c r="U248" s="248"/>
    </row>
    <row r="249" spans="1:21" s="501" customFormat="1" ht="8.25" x14ac:dyDescent="0.15">
      <c r="A249" s="503"/>
      <c r="B249" s="515"/>
      <c r="C249" s="515">
        <v>426</v>
      </c>
      <c r="D249" s="516">
        <v>0</v>
      </c>
      <c r="E249" s="512" t="s">
        <v>406</v>
      </c>
      <c r="F249" s="521">
        <v>488750</v>
      </c>
      <c r="G249" s="521">
        <v>295916.5</v>
      </c>
      <c r="H249" s="248">
        <f t="shared" si="45"/>
        <v>60.545575447570329</v>
      </c>
      <c r="I249" s="248">
        <f t="shared" si="46"/>
        <v>295916.5</v>
      </c>
      <c r="J249" s="248"/>
      <c r="K249" s="521">
        <v>295916.5</v>
      </c>
      <c r="L249" s="248"/>
      <c r="M249" s="248"/>
      <c r="N249" s="248"/>
      <c r="O249" s="248"/>
      <c r="P249" s="248"/>
      <c r="Q249" s="248">
        <f t="shared" si="47"/>
        <v>0</v>
      </c>
      <c r="R249" s="248"/>
      <c r="S249" s="248"/>
      <c r="T249" s="248"/>
      <c r="U249" s="248"/>
    </row>
    <row r="250" spans="1:21" s="501" customFormat="1" ht="16.5" x14ac:dyDescent="0.15">
      <c r="A250" s="503"/>
      <c r="B250" s="515"/>
      <c r="C250" s="515">
        <v>427</v>
      </c>
      <c r="D250" s="516">
        <v>0</v>
      </c>
      <c r="E250" s="512" t="s">
        <v>394</v>
      </c>
      <c r="F250" s="521">
        <v>120000</v>
      </c>
      <c r="G250" s="521">
        <v>20333.310000000001</v>
      </c>
      <c r="H250" s="248">
        <f t="shared" si="45"/>
        <v>16.944425000000003</v>
      </c>
      <c r="I250" s="248">
        <f t="shared" si="46"/>
        <v>20333.310000000001</v>
      </c>
      <c r="J250" s="248"/>
      <c r="K250" s="521">
        <v>20333.310000000001</v>
      </c>
      <c r="L250" s="248"/>
      <c r="M250" s="248"/>
      <c r="N250" s="248"/>
      <c r="O250" s="248"/>
      <c r="P250" s="248"/>
      <c r="Q250" s="248">
        <f t="shared" si="47"/>
        <v>0</v>
      </c>
      <c r="R250" s="248"/>
      <c r="S250" s="248"/>
      <c r="T250" s="248"/>
      <c r="U250" s="248"/>
    </row>
    <row r="251" spans="1:21" s="501" customFormat="1" ht="8.25" x14ac:dyDescent="0.15">
      <c r="A251" s="503"/>
      <c r="B251" s="515"/>
      <c r="C251" s="515">
        <v>428</v>
      </c>
      <c r="D251" s="516">
        <v>0</v>
      </c>
      <c r="E251" s="512" t="s">
        <v>419</v>
      </c>
      <c r="F251" s="521">
        <v>5000</v>
      </c>
      <c r="G251" s="521">
        <v>2120</v>
      </c>
      <c r="H251" s="248">
        <f t="shared" si="45"/>
        <v>42.4</v>
      </c>
      <c r="I251" s="248">
        <f t="shared" si="46"/>
        <v>2120</v>
      </c>
      <c r="J251" s="248"/>
      <c r="K251" s="521">
        <v>2120</v>
      </c>
      <c r="L251" s="248"/>
      <c r="M251" s="248"/>
      <c r="N251" s="248"/>
      <c r="O251" s="248"/>
      <c r="P251" s="248"/>
      <c r="Q251" s="248">
        <f t="shared" si="47"/>
        <v>0</v>
      </c>
      <c r="R251" s="248"/>
      <c r="S251" s="248"/>
      <c r="T251" s="248"/>
      <c r="U251" s="248"/>
    </row>
    <row r="252" spans="1:21" s="501" customFormat="1" ht="8.25" x14ac:dyDescent="0.15">
      <c r="A252" s="503"/>
      <c r="B252" s="515"/>
      <c r="C252" s="515">
        <v>430</v>
      </c>
      <c r="D252" s="516">
        <v>0</v>
      </c>
      <c r="E252" s="512" t="s">
        <v>395</v>
      </c>
      <c r="F252" s="521">
        <v>134650</v>
      </c>
      <c r="G252" s="521">
        <v>70631.22</v>
      </c>
      <c r="H252" s="248">
        <f t="shared" si="45"/>
        <v>52.455417749721498</v>
      </c>
      <c r="I252" s="248">
        <f t="shared" si="46"/>
        <v>70631.22</v>
      </c>
      <c r="J252" s="248"/>
      <c r="K252" s="521">
        <v>70631.22</v>
      </c>
      <c r="L252" s="248"/>
      <c r="M252" s="248"/>
      <c r="N252" s="248"/>
      <c r="O252" s="248"/>
      <c r="P252" s="248"/>
      <c r="Q252" s="248">
        <f t="shared" si="47"/>
        <v>0</v>
      </c>
      <c r="R252" s="248"/>
      <c r="S252" s="248"/>
      <c r="T252" s="248"/>
      <c r="U252" s="248"/>
    </row>
    <row r="253" spans="1:21" s="501" customFormat="1" ht="24.75" x14ac:dyDescent="0.15">
      <c r="A253" s="503"/>
      <c r="B253" s="515"/>
      <c r="C253" s="515">
        <v>436</v>
      </c>
      <c r="D253" s="516">
        <v>0</v>
      </c>
      <c r="E253" s="512" t="s">
        <v>402</v>
      </c>
      <c r="F253" s="521">
        <v>15000</v>
      </c>
      <c r="G253" s="521">
        <v>7822.48</v>
      </c>
      <c r="H253" s="248">
        <f t="shared" si="45"/>
        <v>52.149866666666668</v>
      </c>
      <c r="I253" s="248">
        <f t="shared" si="46"/>
        <v>7822.48</v>
      </c>
      <c r="J253" s="248"/>
      <c r="K253" s="521">
        <v>7822.48</v>
      </c>
      <c r="L253" s="248"/>
      <c r="M253" s="248"/>
      <c r="N253" s="248"/>
      <c r="O253" s="248"/>
      <c r="P253" s="248"/>
      <c r="Q253" s="248">
        <f t="shared" si="47"/>
        <v>0</v>
      </c>
      <c r="R253" s="248"/>
      <c r="S253" s="248"/>
      <c r="T253" s="248"/>
      <c r="U253" s="248"/>
    </row>
    <row r="254" spans="1:21" s="501" customFormat="1" ht="16.5" x14ac:dyDescent="0.15">
      <c r="A254" s="503"/>
      <c r="B254" s="515"/>
      <c r="C254" s="515">
        <v>441</v>
      </c>
      <c r="D254" s="516">
        <v>0</v>
      </c>
      <c r="E254" s="512" t="s">
        <v>432</v>
      </c>
      <c r="F254" s="521">
        <v>5000</v>
      </c>
      <c r="G254" s="521">
        <v>767.7</v>
      </c>
      <c r="H254" s="248">
        <f t="shared" si="45"/>
        <v>15.354000000000001</v>
      </c>
      <c r="I254" s="248">
        <f t="shared" si="46"/>
        <v>767.7</v>
      </c>
      <c r="J254" s="248"/>
      <c r="K254" s="521">
        <v>767.7</v>
      </c>
      <c r="L254" s="248"/>
      <c r="M254" s="248"/>
      <c r="N254" s="248"/>
      <c r="O254" s="248"/>
      <c r="P254" s="248"/>
      <c r="Q254" s="248">
        <f t="shared" si="47"/>
        <v>0</v>
      </c>
      <c r="R254" s="248"/>
      <c r="S254" s="248"/>
      <c r="T254" s="248"/>
      <c r="U254" s="248"/>
    </row>
    <row r="255" spans="1:21" s="501" customFormat="1" ht="8.25" x14ac:dyDescent="0.15">
      <c r="A255" s="503"/>
      <c r="B255" s="515"/>
      <c r="C255" s="515">
        <v>443</v>
      </c>
      <c r="D255" s="516">
        <v>0</v>
      </c>
      <c r="E255" s="512" t="s">
        <v>405</v>
      </c>
      <c r="F255" s="521">
        <v>17500</v>
      </c>
      <c r="G255" s="521">
        <v>16558.97</v>
      </c>
      <c r="H255" s="248">
        <f t="shared" si="45"/>
        <v>94.622685714285723</v>
      </c>
      <c r="I255" s="248">
        <f t="shared" si="46"/>
        <v>16558.97</v>
      </c>
      <c r="J255" s="248"/>
      <c r="K255" s="521">
        <v>16558.97</v>
      </c>
      <c r="L255" s="248"/>
      <c r="M255" s="248"/>
      <c r="N255" s="248"/>
      <c r="O255" s="248"/>
      <c r="P255" s="248"/>
      <c r="Q255" s="248">
        <f t="shared" si="47"/>
        <v>0</v>
      </c>
      <c r="R255" s="248"/>
      <c r="S255" s="248"/>
      <c r="T255" s="248"/>
      <c r="U255" s="248"/>
    </row>
    <row r="256" spans="1:21" s="501" customFormat="1" ht="24.75" x14ac:dyDescent="0.15">
      <c r="A256" s="503"/>
      <c r="B256" s="515"/>
      <c r="C256" s="515">
        <v>444</v>
      </c>
      <c r="D256" s="516">
        <v>0</v>
      </c>
      <c r="E256" s="512" t="s">
        <v>414</v>
      </c>
      <c r="F256" s="521">
        <v>544120</v>
      </c>
      <c r="G256" s="521">
        <v>408090</v>
      </c>
      <c r="H256" s="248">
        <f t="shared" si="45"/>
        <v>75</v>
      </c>
      <c r="I256" s="248">
        <f t="shared" si="46"/>
        <v>408090</v>
      </c>
      <c r="J256" s="248"/>
      <c r="K256" s="521">
        <v>408090</v>
      </c>
      <c r="L256" s="248"/>
      <c r="M256" s="248"/>
      <c r="N256" s="248"/>
      <c r="O256" s="248"/>
      <c r="P256" s="248"/>
      <c r="Q256" s="248">
        <f t="shared" si="47"/>
        <v>0</v>
      </c>
      <c r="R256" s="248"/>
      <c r="S256" s="248"/>
      <c r="T256" s="248"/>
      <c r="U256" s="248"/>
    </row>
    <row r="257" spans="1:21" s="501" customFormat="1" ht="8.25" x14ac:dyDescent="0.15">
      <c r="A257" s="503"/>
      <c r="B257" s="515"/>
      <c r="C257" s="515">
        <v>458</v>
      </c>
      <c r="D257" s="516">
        <v>0</v>
      </c>
      <c r="E257" s="512" t="s">
        <v>64</v>
      </c>
      <c r="F257" s="521">
        <v>120</v>
      </c>
      <c r="G257" s="521">
        <v>114.16</v>
      </c>
      <c r="H257" s="248">
        <f t="shared" si="45"/>
        <v>95.133333333333326</v>
      </c>
      <c r="I257" s="248">
        <f t="shared" si="46"/>
        <v>114.16</v>
      </c>
      <c r="J257" s="248"/>
      <c r="K257" s="521">
        <v>114.16</v>
      </c>
      <c r="L257" s="248"/>
      <c r="M257" s="248"/>
      <c r="N257" s="248"/>
      <c r="O257" s="248"/>
      <c r="P257" s="248"/>
      <c r="Q257" s="248">
        <f t="shared" si="47"/>
        <v>0</v>
      </c>
      <c r="R257" s="248"/>
      <c r="S257" s="248"/>
      <c r="T257" s="248"/>
      <c r="U257" s="248"/>
    </row>
    <row r="258" spans="1:21" s="501" customFormat="1" ht="24.75" x14ac:dyDescent="0.15">
      <c r="A258" s="503"/>
      <c r="B258" s="515"/>
      <c r="C258" s="515">
        <v>470</v>
      </c>
      <c r="D258" s="516">
        <v>0</v>
      </c>
      <c r="E258" s="512" t="s">
        <v>430</v>
      </c>
      <c r="F258" s="521">
        <v>4000</v>
      </c>
      <c r="G258" s="521">
        <v>667</v>
      </c>
      <c r="H258" s="248">
        <f t="shared" si="45"/>
        <v>16.675000000000001</v>
      </c>
      <c r="I258" s="248">
        <f t="shared" si="46"/>
        <v>667</v>
      </c>
      <c r="J258" s="248"/>
      <c r="K258" s="521">
        <v>667</v>
      </c>
      <c r="L258" s="248"/>
      <c r="M258" s="248"/>
      <c r="N258" s="248"/>
      <c r="O258" s="248"/>
      <c r="P258" s="248"/>
      <c r="Q258" s="248">
        <f t="shared" si="47"/>
        <v>0</v>
      </c>
      <c r="R258" s="248"/>
      <c r="S258" s="248"/>
      <c r="T258" s="248"/>
      <c r="U258" s="248"/>
    </row>
    <row r="259" spans="1:21" s="501" customFormat="1" ht="16.5" x14ac:dyDescent="0.15">
      <c r="A259" s="503"/>
      <c r="B259" s="515"/>
      <c r="C259" s="515">
        <v>605</v>
      </c>
      <c r="D259" s="516">
        <v>0</v>
      </c>
      <c r="E259" s="512" t="s">
        <v>409</v>
      </c>
      <c r="F259" s="521">
        <v>245000</v>
      </c>
      <c r="G259" s="521">
        <v>6665</v>
      </c>
      <c r="H259" s="248">
        <f t="shared" si="45"/>
        <v>2.7204081632653061</v>
      </c>
      <c r="I259" s="248">
        <f t="shared" si="46"/>
        <v>0</v>
      </c>
      <c r="J259" s="248"/>
      <c r="K259" s="248"/>
      <c r="L259" s="248"/>
      <c r="M259" s="248"/>
      <c r="N259" s="248"/>
      <c r="O259" s="248"/>
      <c r="P259" s="248"/>
      <c r="Q259" s="248">
        <f t="shared" si="47"/>
        <v>6665</v>
      </c>
      <c r="R259" s="521">
        <v>6665</v>
      </c>
      <c r="S259" s="248"/>
      <c r="T259" s="248"/>
      <c r="U259" s="248"/>
    </row>
    <row r="260" spans="1:21" s="501" customFormat="1" ht="16.5" x14ac:dyDescent="0.15">
      <c r="A260" s="178"/>
      <c r="B260" s="178">
        <v>80103</v>
      </c>
      <c r="C260" s="178"/>
      <c r="D260" s="179"/>
      <c r="E260" s="179" t="s">
        <v>203</v>
      </c>
      <c r="F260" s="248">
        <f>SUM(F261:F267)</f>
        <v>932561</v>
      </c>
      <c r="G260" s="248">
        <f t="shared" ref="G260:U260" si="54">SUM(G261:G267)</f>
        <v>478596.43</v>
      </c>
      <c r="H260" s="248">
        <f t="shared" si="45"/>
        <v>51.320656772050299</v>
      </c>
      <c r="I260" s="248">
        <f t="shared" si="54"/>
        <v>478596.43</v>
      </c>
      <c r="J260" s="248">
        <f t="shared" si="54"/>
        <v>409753.88</v>
      </c>
      <c r="K260" s="248">
        <f t="shared" si="54"/>
        <v>58195.6</v>
      </c>
      <c r="L260" s="248">
        <f t="shared" si="54"/>
        <v>0</v>
      </c>
      <c r="M260" s="248">
        <f t="shared" si="54"/>
        <v>10646.95</v>
      </c>
      <c r="N260" s="248">
        <f t="shared" si="54"/>
        <v>0</v>
      </c>
      <c r="O260" s="248">
        <f t="shared" si="54"/>
        <v>0</v>
      </c>
      <c r="P260" s="248">
        <f t="shared" si="54"/>
        <v>0</v>
      </c>
      <c r="Q260" s="248">
        <f t="shared" si="54"/>
        <v>0</v>
      </c>
      <c r="R260" s="248">
        <f t="shared" si="54"/>
        <v>0</v>
      </c>
      <c r="S260" s="248">
        <f t="shared" si="54"/>
        <v>0</v>
      </c>
      <c r="T260" s="248">
        <f t="shared" si="54"/>
        <v>0</v>
      </c>
      <c r="U260" s="248">
        <f t="shared" si="54"/>
        <v>0</v>
      </c>
    </row>
    <row r="261" spans="1:21" s="501" customFormat="1" ht="24.75" x14ac:dyDescent="0.15">
      <c r="A261" s="503"/>
      <c r="B261" s="515"/>
      <c r="C261" s="515">
        <v>302</v>
      </c>
      <c r="D261" s="516">
        <v>0</v>
      </c>
      <c r="E261" s="512" t="s">
        <v>418</v>
      </c>
      <c r="F261" s="521">
        <v>27000</v>
      </c>
      <c r="G261" s="521">
        <v>10646.95</v>
      </c>
      <c r="H261" s="248">
        <f t="shared" si="45"/>
        <v>39.433148148148149</v>
      </c>
      <c r="I261" s="248">
        <f t="shared" si="46"/>
        <v>10646.95</v>
      </c>
      <c r="J261" s="248"/>
      <c r="K261" s="248"/>
      <c r="L261" s="248"/>
      <c r="M261" s="521">
        <v>10646.95</v>
      </c>
      <c r="N261" s="248"/>
      <c r="O261" s="248"/>
      <c r="P261" s="248"/>
      <c r="Q261" s="248">
        <f t="shared" si="47"/>
        <v>0</v>
      </c>
      <c r="R261" s="248"/>
      <c r="S261" s="248"/>
      <c r="T261" s="248"/>
      <c r="U261" s="248"/>
    </row>
    <row r="262" spans="1:21" s="501" customFormat="1" ht="16.5" x14ac:dyDescent="0.15">
      <c r="A262" s="503"/>
      <c r="B262" s="515"/>
      <c r="C262" s="515">
        <v>401</v>
      </c>
      <c r="D262" s="516">
        <v>0</v>
      </c>
      <c r="E262" s="512" t="s">
        <v>420</v>
      </c>
      <c r="F262" s="521">
        <v>669341</v>
      </c>
      <c r="G262" s="521">
        <v>298183.13</v>
      </c>
      <c r="H262" s="248">
        <f t="shared" si="45"/>
        <v>44.548762140672693</v>
      </c>
      <c r="I262" s="248">
        <f t="shared" si="46"/>
        <v>298183.13</v>
      </c>
      <c r="J262" s="521">
        <v>298183.13</v>
      </c>
      <c r="K262" s="248"/>
      <c r="L262" s="248"/>
      <c r="M262" s="248"/>
      <c r="N262" s="248"/>
      <c r="O262" s="248"/>
      <c r="P262" s="248"/>
      <c r="Q262" s="248">
        <f t="shared" si="47"/>
        <v>0</v>
      </c>
      <c r="R262" s="248"/>
      <c r="S262" s="248"/>
      <c r="T262" s="248"/>
      <c r="U262" s="248"/>
    </row>
    <row r="263" spans="1:21" s="501" customFormat="1" ht="16.5" x14ac:dyDescent="0.15">
      <c r="A263" s="503"/>
      <c r="B263" s="515"/>
      <c r="C263" s="515">
        <v>404</v>
      </c>
      <c r="D263" s="516">
        <v>0</v>
      </c>
      <c r="E263" s="512" t="s">
        <v>424</v>
      </c>
      <c r="F263" s="521">
        <v>48100</v>
      </c>
      <c r="G263" s="521">
        <v>47798.3</v>
      </c>
      <c r="H263" s="248">
        <f t="shared" si="45"/>
        <v>99.372765072765077</v>
      </c>
      <c r="I263" s="248">
        <f t="shared" si="46"/>
        <v>47798.3</v>
      </c>
      <c r="J263" s="521">
        <v>47798.3</v>
      </c>
      <c r="K263" s="248"/>
      <c r="L263" s="248"/>
      <c r="M263" s="248"/>
      <c r="N263" s="248"/>
      <c r="O263" s="248"/>
      <c r="P263" s="248"/>
      <c r="Q263" s="248">
        <f t="shared" si="47"/>
        <v>0</v>
      </c>
      <c r="R263" s="248"/>
      <c r="S263" s="248"/>
      <c r="T263" s="248"/>
      <c r="U263" s="248"/>
    </row>
    <row r="264" spans="1:21" s="501" customFormat="1" ht="16.5" x14ac:dyDescent="0.15">
      <c r="A264" s="503"/>
      <c r="B264" s="515"/>
      <c r="C264" s="515">
        <v>411</v>
      </c>
      <c r="D264" s="516">
        <v>0</v>
      </c>
      <c r="E264" s="512" t="s">
        <v>398</v>
      </c>
      <c r="F264" s="521">
        <v>105330</v>
      </c>
      <c r="G264" s="521">
        <v>55857.5</v>
      </c>
      <c r="H264" s="248">
        <f t="shared" si="45"/>
        <v>53.030950346529949</v>
      </c>
      <c r="I264" s="248">
        <f t="shared" si="46"/>
        <v>55857.5</v>
      </c>
      <c r="J264" s="521">
        <v>55857.5</v>
      </c>
      <c r="K264" s="248"/>
      <c r="L264" s="248"/>
      <c r="M264" s="248"/>
      <c r="N264" s="248"/>
      <c r="O264" s="248"/>
      <c r="P264" s="248"/>
      <c r="Q264" s="248">
        <f t="shared" si="47"/>
        <v>0</v>
      </c>
      <c r="R264" s="248"/>
      <c r="S264" s="248"/>
      <c r="T264" s="248"/>
      <c r="U264" s="248"/>
    </row>
    <row r="265" spans="1:21" s="501" customFormat="1" ht="8.25" x14ac:dyDescent="0.15">
      <c r="A265" s="503"/>
      <c r="B265" s="515"/>
      <c r="C265" s="515">
        <v>412</v>
      </c>
      <c r="D265" s="516">
        <v>0</v>
      </c>
      <c r="E265" s="512" t="s">
        <v>399</v>
      </c>
      <c r="F265" s="521">
        <v>15440</v>
      </c>
      <c r="G265" s="521">
        <v>7914.95</v>
      </c>
      <c r="H265" s="248">
        <f t="shared" si="45"/>
        <v>51.262629533678762</v>
      </c>
      <c r="I265" s="248">
        <f t="shared" si="46"/>
        <v>7914.95</v>
      </c>
      <c r="J265" s="521">
        <v>7914.95</v>
      </c>
      <c r="K265" s="248"/>
      <c r="L265" s="248"/>
      <c r="M265" s="248"/>
      <c r="N265" s="248"/>
      <c r="O265" s="248"/>
      <c r="P265" s="248"/>
      <c r="Q265" s="248">
        <f t="shared" si="47"/>
        <v>0</v>
      </c>
      <c r="R265" s="248"/>
      <c r="S265" s="248"/>
      <c r="T265" s="248"/>
      <c r="U265" s="248"/>
    </row>
    <row r="266" spans="1:21" s="501" customFormat="1" ht="41.25" x14ac:dyDescent="0.15">
      <c r="A266" s="503"/>
      <c r="B266" s="515"/>
      <c r="C266" s="515">
        <v>433</v>
      </c>
      <c r="D266" s="516">
        <v>0</v>
      </c>
      <c r="E266" s="512" t="s">
        <v>429</v>
      </c>
      <c r="F266" s="521">
        <v>33000</v>
      </c>
      <c r="G266" s="521">
        <v>32432.1</v>
      </c>
      <c r="H266" s="248">
        <f t="shared" si="45"/>
        <v>98.279090909090911</v>
      </c>
      <c r="I266" s="248">
        <f t="shared" si="46"/>
        <v>32432.1</v>
      </c>
      <c r="J266" s="248"/>
      <c r="K266" s="521">
        <v>32432.1</v>
      </c>
      <c r="L266" s="248"/>
      <c r="M266" s="248"/>
      <c r="N266" s="248"/>
      <c r="O266" s="248"/>
      <c r="P266" s="248"/>
      <c r="Q266" s="248">
        <f t="shared" si="47"/>
        <v>0</v>
      </c>
      <c r="R266" s="248"/>
      <c r="S266" s="248"/>
      <c r="T266" s="248"/>
      <c r="U266" s="248"/>
    </row>
    <row r="267" spans="1:21" s="501" customFormat="1" ht="24.75" x14ac:dyDescent="0.15">
      <c r="A267" s="503"/>
      <c r="B267" s="515"/>
      <c r="C267" s="515">
        <v>444</v>
      </c>
      <c r="D267" s="516">
        <v>0</v>
      </c>
      <c r="E267" s="512" t="s">
        <v>414</v>
      </c>
      <c r="F267" s="521">
        <v>34350</v>
      </c>
      <c r="G267" s="521">
        <v>25763.5</v>
      </c>
      <c r="H267" s="248">
        <f t="shared" ref="H267:H330" si="55">G267/F267*100</f>
        <v>75.002911208151374</v>
      </c>
      <c r="I267" s="248">
        <f t="shared" ref="I267:I330" si="56">SUM(J267:P267)</f>
        <v>25763.5</v>
      </c>
      <c r="J267" s="248"/>
      <c r="K267" s="521">
        <v>25763.5</v>
      </c>
      <c r="L267" s="248"/>
      <c r="M267" s="248"/>
      <c r="N267" s="248"/>
      <c r="O267" s="248"/>
      <c r="P267" s="248"/>
      <c r="Q267" s="248">
        <f t="shared" ref="Q267:Q330" si="57">R267</f>
        <v>0</v>
      </c>
      <c r="R267" s="248"/>
      <c r="S267" s="248"/>
      <c r="T267" s="248"/>
      <c r="U267" s="248"/>
    </row>
    <row r="268" spans="1:21" s="501" customFormat="1" ht="8.25" x14ac:dyDescent="0.15">
      <c r="A268" s="178"/>
      <c r="B268" s="178">
        <v>80104</v>
      </c>
      <c r="C268" s="178"/>
      <c r="D268" s="179"/>
      <c r="E268" s="179" t="s">
        <v>115</v>
      </c>
      <c r="F268" s="248">
        <f>SUM(F269:F286)</f>
        <v>2678409</v>
      </c>
      <c r="G268" s="248">
        <f t="shared" ref="G268:U268" si="58">SUM(G269:G286)</f>
        <v>1358667.9100000001</v>
      </c>
      <c r="H268" s="248">
        <f t="shared" si="55"/>
        <v>50.726678039089634</v>
      </c>
      <c r="I268" s="248">
        <f t="shared" si="58"/>
        <v>1358667.9100000001</v>
      </c>
      <c r="J268" s="248">
        <f t="shared" si="58"/>
        <v>1161473.4200000002</v>
      </c>
      <c r="K268" s="248">
        <f t="shared" si="58"/>
        <v>195534.5</v>
      </c>
      <c r="L268" s="248">
        <f t="shared" si="58"/>
        <v>0</v>
      </c>
      <c r="M268" s="248">
        <f t="shared" si="58"/>
        <v>1659.99</v>
      </c>
      <c r="N268" s="248">
        <f t="shared" si="58"/>
        <v>0</v>
      </c>
      <c r="O268" s="248">
        <f t="shared" si="58"/>
        <v>0</v>
      </c>
      <c r="P268" s="248">
        <f t="shared" si="58"/>
        <v>0</v>
      </c>
      <c r="Q268" s="248">
        <f t="shared" si="58"/>
        <v>0</v>
      </c>
      <c r="R268" s="248">
        <f t="shared" si="58"/>
        <v>0</v>
      </c>
      <c r="S268" s="248">
        <f t="shared" si="58"/>
        <v>0</v>
      </c>
      <c r="T268" s="248">
        <f t="shared" si="58"/>
        <v>0</v>
      </c>
      <c r="U268" s="248">
        <f t="shared" si="58"/>
        <v>0</v>
      </c>
    </row>
    <row r="269" spans="1:21" s="501" customFormat="1" ht="24.75" x14ac:dyDescent="0.15">
      <c r="A269" s="503"/>
      <c r="B269" s="515"/>
      <c r="C269" s="515">
        <v>302</v>
      </c>
      <c r="D269" s="516">
        <v>0</v>
      </c>
      <c r="E269" s="512" t="s">
        <v>418</v>
      </c>
      <c r="F269" s="521">
        <v>3000</v>
      </c>
      <c r="G269" s="521">
        <v>1659.99</v>
      </c>
      <c r="H269" s="248">
        <f t="shared" si="55"/>
        <v>55.332999999999998</v>
      </c>
      <c r="I269" s="248">
        <f t="shared" si="56"/>
        <v>1659.99</v>
      </c>
      <c r="J269" s="248"/>
      <c r="K269" s="248"/>
      <c r="L269" s="248"/>
      <c r="M269" s="521">
        <v>1659.99</v>
      </c>
      <c r="N269" s="248"/>
      <c r="O269" s="248"/>
      <c r="P269" s="248"/>
      <c r="Q269" s="248">
        <f t="shared" si="57"/>
        <v>0</v>
      </c>
      <c r="R269" s="248"/>
      <c r="S269" s="248"/>
      <c r="T269" s="248"/>
      <c r="U269" s="248"/>
    </row>
    <row r="270" spans="1:21" s="501" customFormat="1" ht="16.5" x14ac:dyDescent="0.15">
      <c r="A270" s="503"/>
      <c r="B270" s="515"/>
      <c r="C270" s="515">
        <v>401</v>
      </c>
      <c r="D270" s="516">
        <v>0</v>
      </c>
      <c r="E270" s="512" t="s">
        <v>420</v>
      </c>
      <c r="F270" s="521">
        <v>1836939</v>
      </c>
      <c r="G270" s="521">
        <v>852991.73</v>
      </c>
      <c r="H270" s="248">
        <f t="shared" si="55"/>
        <v>46.435495680586023</v>
      </c>
      <c r="I270" s="248">
        <f t="shared" si="56"/>
        <v>852991.73</v>
      </c>
      <c r="J270" s="521">
        <v>852991.73</v>
      </c>
      <c r="K270" s="248"/>
      <c r="L270" s="248"/>
      <c r="M270" s="248"/>
      <c r="N270" s="248"/>
      <c r="O270" s="248"/>
      <c r="P270" s="248"/>
      <c r="Q270" s="248">
        <f t="shared" si="57"/>
        <v>0</v>
      </c>
      <c r="R270" s="248"/>
      <c r="S270" s="248"/>
      <c r="T270" s="248"/>
      <c r="U270" s="248"/>
    </row>
    <row r="271" spans="1:21" s="501" customFormat="1" ht="16.5" x14ac:dyDescent="0.15">
      <c r="A271" s="503"/>
      <c r="B271" s="515"/>
      <c r="C271" s="515">
        <v>404</v>
      </c>
      <c r="D271" s="516">
        <v>0</v>
      </c>
      <c r="E271" s="512" t="s">
        <v>424</v>
      </c>
      <c r="F271" s="521">
        <v>118500</v>
      </c>
      <c r="G271" s="521">
        <v>118012.23</v>
      </c>
      <c r="H271" s="248">
        <f t="shared" si="55"/>
        <v>99.588379746835443</v>
      </c>
      <c r="I271" s="248">
        <f t="shared" si="56"/>
        <v>118012.23</v>
      </c>
      <c r="J271" s="521">
        <v>118012.23</v>
      </c>
      <c r="K271" s="248"/>
      <c r="L271" s="248"/>
      <c r="M271" s="248"/>
      <c r="N271" s="248"/>
      <c r="O271" s="248"/>
      <c r="P271" s="248"/>
      <c r="Q271" s="248">
        <f t="shared" si="57"/>
        <v>0</v>
      </c>
      <c r="R271" s="248"/>
      <c r="S271" s="248"/>
      <c r="T271" s="248"/>
      <c r="U271" s="248"/>
    </row>
    <row r="272" spans="1:21" s="501" customFormat="1" ht="16.5" x14ac:dyDescent="0.15">
      <c r="A272" s="503"/>
      <c r="B272" s="515"/>
      <c r="C272" s="515">
        <v>411</v>
      </c>
      <c r="D272" s="516">
        <v>0</v>
      </c>
      <c r="E272" s="512" t="s">
        <v>398</v>
      </c>
      <c r="F272" s="521">
        <v>242000</v>
      </c>
      <c r="G272" s="521">
        <v>167567.62</v>
      </c>
      <c r="H272" s="248">
        <f t="shared" si="55"/>
        <v>69.24281818181818</v>
      </c>
      <c r="I272" s="248">
        <f t="shared" si="56"/>
        <v>167567.62</v>
      </c>
      <c r="J272" s="521">
        <v>167567.62</v>
      </c>
      <c r="K272" s="248"/>
      <c r="L272" s="248"/>
      <c r="M272" s="248"/>
      <c r="N272" s="248"/>
      <c r="O272" s="248"/>
      <c r="P272" s="248"/>
      <c r="Q272" s="248">
        <f t="shared" si="57"/>
        <v>0</v>
      </c>
      <c r="R272" s="248"/>
      <c r="S272" s="248"/>
      <c r="T272" s="248"/>
      <c r="U272" s="248"/>
    </row>
    <row r="273" spans="1:21" s="501" customFormat="1" ht="8.25" x14ac:dyDescent="0.15">
      <c r="A273" s="503"/>
      <c r="B273" s="515"/>
      <c r="C273" s="515">
        <v>412</v>
      </c>
      <c r="D273" s="516">
        <v>0</v>
      </c>
      <c r="E273" s="512" t="s">
        <v>399</v>
      </c>
      <c r="F273" s="521">
        <v>32300</v>
      </c>
      <c r="G273" s="521">
        <v>20670.580000000002</v>
      </c>
      <c r="H273" s="248">
        <f t="shared" si="55"/>
        <v>63.995603715170276</v>
      </c>
      <c r="I273" s="248">
        <f t="shared" si="56"/>
        <v>20670.580000000002</v>
      </c>
      <c r="J273" s="521">
        <v>20670.580000000002</v>
      </c>
      <c r="K273" s="248"/>
      <c r="L273" s="248"/>
      <c r="M273" s="248"/>
      <c r="N273" s="248"/>
      <c r="O273" s="248"/>
      <c r="P273" s="248"/>
      <c r="Q273" s="248">
        <f t="shared" si="57"/>
        <v>0</v>
      </c>
      <c r="R273" s="248"/>
      <c r="S273" s="248"/>
      <c r="T273" s="248"/>
      <c r="U273" s="248"/>
    </row>
    <row r="274" spans="1:21" s="501" customFormat="1" ht="16.5" x14ac:dyDescent="0.15">
      <c r="A274" s="503"/>
      <c r="B274" s="515"/>
      <c r="C274" s="515">
        <v>417</v>
      </c>
      <c r="D274" s="516">
        <v>0</v>
      </c>
      <c r="E274" s="512" t="s">
        <v>400</v>
      </c>
      <c r="F274" s="521">
        <v>4000</v>
      </c>
      <c r="G274" s="521">
        <v>2231.2600000000002</v>
      </c>
      <c r="H274" s="248">
        <f t="shared" si="55"/>
        <v>55.781500000000008</v>
      </c>
      <c r="I274" s="248">
        <f t="shared" si="56"/>
        <v>2231.2600000000002</v>
      </c>
      <c r="J274" s="521">
        <v>2231.2600000000002</v>
      </c>
      <c r="K274" s="248"/>
      <c r="L274" s="248"/>
      <c r="M274" s="248"/>
      <c r="N274" s="248"/>
      <c r="O274" s="248"/>
      <c r="P274" s="248"/>
      <c r="Q274" s="248">
        <f t="shared" si="57"/>
        <v>0</v>
      </c>
      <c r="R274" s="248"/>
      <c r="S274" s="248"/>
      <c r="T274" s="248"/>
      <c r="U274" s="248"/>
    </row>
    <row r="275" spans="1:21" s="501" customFormat="1" ht="16.5" x14ac:dyDescent="0.15">
      <c r="A275" s="503"/>
      <c r="B275" s="515"/>
      <c r="C275" s="515">
        <v>421</v>
      </c>
      <c r="D275" s="516">
        <v>0</v>
      </c>
      <c r="E275" s="512" t="s">
        <v>401</v>
      </c>
      <c r="F275" s="521">
        <v>11000</v>
      </c>
      <c r="G275" s="521">
        <v>851.49</v>
      </c>
      <c r="H275" s="248">
        <f t="shared" si="55"/>
        <v>7.7408181818181818</v>
      </c>
      <c r="I275" s="248">
        <f t="shared" si="56"/>
        <v>851.49</v>
      </c>
      <c r="J275" s="248"/>
      <c r="K275" s="521">
        <v>851.49</v>
      </c>
      <c r="L275" s="248"/>
      <c r="M275" s="248"/>
      <c r="N275" s="248"/>
      <c r="O275" s="248"/>
      <c r="P275" s="248"/>
      <c r="Q275" s="248">
        <f t="shared" si="57"/>
        <v>0</v>
      </c>
      <c r="R275" s="248"/>
      <c r="S275" s="248"/>
      <c r="T275" s="248"/>
      <c r="U275" s="248"/>
    </row>
    <row r="276" spans="1:21" s="501" customFormat="1" ht="8.25" x14ac:dyDescent="0.15">
      <c r="A276" s="503"/>
      <c r="B276" s="515"/>
      <c r="C276" s="515">
        <v>426</v>
      </c>
      <c r="D276" s="516">
        <v>0</v>
      </c>
      <c r="E276" s="512" t="s">
        <v>406</v>
      </c>
      <c r="F276" s="521">
        <v>170000</v>
      </c>
      <c r="G276" s="521">
        <v>90917.79</v>
      </c>
      <c r="H276" s="248">
        <f t="shared" si="55"/>
        <v>53.481052941176465</v>
      </c>
      <c r="I276" s="248">
        <f t="shared" si="56"/>
        <v>90917.79</v>
      </c>
      <c r="J276" s="248"/>
      <c r="K276" s="521">
        <v>90917.79</v>
      </c>
      <c r="L276" s="248"/>
      <c r="M276" s="248"/>
      <c r="N276" s="248"/>
      <c r="O276" s="248"/>
      <c r="P276" s="248"/>
      <c r="Q276" s="248">
        <f t="shared" si="57"/>
        <v>0</v>
      </c>
      <c r="R276" s="248"/>
      <c r="S276" s="248"/>
      <c r="T276" s="248"/>
      <c r="U276" s="248"/>
    </row>
    <row r="277" spans="1:21" s="501" customFormat="1" ht="16.5" x14ac:dyDescent="0.15">
      <c r="A277" s="503"/>
      <c r="B277" s="515"/>
      <c r="C277" s="515">
        <v>427</v>
      </c>
      <c r="D277" s="516">
        <v>0</v>
      </c>
      <c r="E277" s="512" t="s">
        <v>394</v>
      </c>
      <c r="F277" s="521">
        <v>6000</v>
      </c>
      <c r="G277" s="521">
        <v>1833.6</v>
      </c>
      <c r="H277" s="248">
        <f t="shared" si="55"/>
        <v>30.56</v>
      </c>
      <c r="I277" s="248">
        <f t="shared" si="56"/>
        <v>1833.6</v>
      </c>
      <c r="J277" s="248"/>
      <c r="K277" s="521">
        <v>1833.6</v>
      </c>
      <c r="L277" s="248"/>
      <c r="M277" s="248"/>
      <c r="N277" s="248"/>
      <c r="O277" s="248"/>
      <c r="P277" s="248"/>
      <c r="Q277" s="248">
        <f t="shared" si="57"/>
        <v>0</v>
      </c>
      <c r="R277" s="248"/>
      <c r="S277" s="248"/>
      <c r="T277" s="248"/>
      <c r="U277" s="248"/>
    </row>
    <row r="278" spans="1:21" s="501" customFormat="1" ht="8.25" x14ac:dyDescent="0.15">
      <c r="A278" s="503"/>
      <c r="B278" s="515"/>
      <c r="C278" s="515">
        <v>428</v>
      </c>
      <c r="D278" s="516">
        <v>0</v>
      </c>
      <c r="E278" s="512" t="s">
        <v>419</v>
      </c>
      <c r="F278" s="521">
        <v>2400</v>
      </c>
      <c r="G278" s="521">
        <v>840</v>
      </c>
      <c r="H278" s="248">
        <f t="shared" si="55"/>
        <v>35</v>
      </c>
      <c r="I278" s="248">
        <f t="shared" si="56"/>
        <v>840</v>
      </c>
      <c r="J278" s="248"/>
      <c r="K278" s="521">
        <v>840</v>
      </c>
      <c r="L278" s="248"/>
      <c r="M278" s="248"/>
      <c r="N278" s="248"/>
      <c r="O278" s="248"/>
      <c r="P278" s="248"/>
      <c r="Q278" s="248">
        <f t="shared" si="57"/>
        <v>0</v>
      </c>
      <c r="R278" s="248"/>
      <c r="S278" s="248"/>
      <c r="T278" s="248"/>
      <c r="U278" s="248"/>
    </row>
    <row r="279" spans="1:21" s="501" customFormat="1" ht="8.25" x14ac:dyDescent="0.15">
      <c r="A279" s="503"/>
      <c r="B279" s="515"/>
      <c r="C279" s="515">
        <v>430</v>
      </c>
      <c r="D279" s="516">
        <v>0</v>
      </c>
      <c r="E279" s="512" t="s">
        <v>395</v>
      </c>
      <c r="F279" s="521">
        <v>40000</v>
      </c>
      <c r="G279" s="521">
        <v>18665.5</v>
      </c>
      <c r="H279" s="248">
        <f t="shared" si="55"/>
        <v>46.66375</v>
      </c>
      <c r="I279" s="248">
        <f t="shared" si="56"/>
        <v>18665.5</v>
      </c>
      <c r="J279" s="248"/>
      <c r="K279" s="521">
        <v>18665.5</v>
      </c>
      <c r="L279" s="248"/>
      <c r="M279" s="248"/>
      <c r="N279" s="248"/>
      <c r="O279" s="248"/>
      <c r="P279" s="248"/>
      <c r="Q279" s="248">
        <f t="shared" si="57"/>
        <v>0</v>
      </c>
      <c r="R279" s="248"/>
      <c r="S279" s="248"/>
      <c r="T279" s="248"/>
      <c r="U279" s="248"/>
    </row>
    <row r="280" spans="1:21" s="501" customFormat="1" ht="41.25" x14ac:dyDescent="0.15">
      <c r="A280" s="503"/>
      <c r="B280" s="515"/>
      <c r="C280" s="515">
        <v>433</v>
      </c>
      <c r="D280" s="516">
        <v>0</v>
      </c>
      <c r="E280" s="512" t="s">
        <v>429</v>
      </c>
      <c r="F280" s="521">
        <v>1400</v>
      </c>
      <c r="G280" s="521">
        <v>1345.02</v>
      </c>
      <c r="H280" s="248">
        <f t="shared" si="55"/>
        <v>96.072857142857131</v>
      </c>
      <c r="I280" s="248">
        <f t="shared" si="56"/>
        <v>1345.02</v>
      </c>
      <c r="J280" s="248"/>
      <c r="K280" s="521">
        <v>1345.02</v>
      </c>
      <c r="L280" s="248"/>
      <c r="M280" s="248"/>
      <c r="N280" s="248"/>
      <c r="O280" s="248"/>
      <c r="P280" s="248"/>
      <c r="Q280" s="248">
        <f t="shared" si="57"/>
        <v>0</v>
      </c>
      <c r="R280" s="248"/>
      <c r="S280" s="248"/>
      <c r="T280" s="248"/>
      <c r="U280" s="248"/>
    </row>
    <row r="281" spans="1:21" s="501" customFormat="1" ht="24.75" x14ac:dyDescent="0.15">
      <c r="A281" s="503"/>
      <c r="B281" s="515"/>
      <c r="C281" s="515">
        <v>436</v>
      </c>
      <c r="D281" s="516">
        <v>0</v>
      </c>
      <c r="E281" s="512" t="s">
        <v>402</v>
      </c>
      <c r="F281" s="521">
        <v>3000</v>
      </c>
      <c r="G281" s="521">
        <v>1389.86</v>
      </c>
      <c r="H281" s="248">
        <f t="shared" si="55"/>
        <v>46.328666666666663</v>
      </c>
      <c r="I281" s="248">
        <f t="shared" si="56"/>
        <v>1389.86</v>
      </c>
      <c r="J281" s="248"/>
      <c r="K281" s="521">
        <v>1389.86</v>
      </c>
      <c r="L281" s="248"/>
      <c r="M281" s="248"/>
      <c r="N281" s="248"/>
      <c r="O281" s="248"/>
      <c r="P281" s="248"/>
      <c r="Q281" s="248">
        <f t="shared" si="57"/>
        <v>0</v>
      </c>
      <c r="R281" s="248"/>
      <c r="S281" s="248"/>
      <c r="T281" s="248"/>
      <c r="U281" s="248"/>
    </row>
    <row r="282" spans="1:21" s="501" customFormat="1" ht="16.5" x14ac:dyDescent="0.15">
      <c r="A282" s="503"/>
      <c r="B282" s="515"/>
      <c r="C282" s="515">
        <v>441</v>
      </c>
      <c r="D282" s="516">
        <v>0</v>
      </c>
      <c r="E282" s="512" t="s">
        <v>432</v>
      </c>
      <c r="F282" s="521">
        <v>500</v>
      </c>
      <c r="G282" s="521">
        <v>0</v>
      </c>
      <c r="H282" s="248">
        <f t="shared" si="55"/>
        <v>0</v>
      </c>
      <c r="I282" s="248">
        <f t="shared" si="56"/>
        <v>0</v>
      </c>
      <c r="J282" s="248"/>
      <c r="K282" s="521">
        <v>0</v>
      </c>
      <c r="L282" s="248"/>
      <c r="M282" s="248"/>
      <c r="N282" s="248"/>
      <c r="O282" s="248"/>
      <c r="P282" s="248"/>
      <c r="Q282" s="248">
        <f t="shared" si="57"/>
        <v>0</v>
      </c>
      <c r="R282" s="248"/>
      <c r="S282" s="248"/>
      <c r="T282" s="248"/>
      <c r="U282" s="248"/>
    </row>
    <row r="283" spans="1:21" s="501" customFormat="1" ht="8.25" x14ac:dyDescent="0.15">
      <c r="A283" s="503"/>
      <c r="B283" s="515"/>
      <c r="C283" s="515">
        <v>443</v>
      </c>
      <c r="D283" s="516">
        <v>0</v>
      </c>
      <c r="E283" s="512" t="s">
        <v>405</v>
      </c>
      <c r="F283" s="521">
        <v>3000</v>
      </c>
      <c r="G283" s="521">
        <v>2878.74</v>
      </c>
      <c r="H283" s="248">
        <f t="shared" si="55"/>
        <v>95.957999999999984</v>
      </c>
      <c r="I283" s="248">
        <f t="shared" si="56"/>
        <v>2878.74</v>
      </c>
      <c r="J283" s="248"/>
      <c r="K283" s="521">
        <v>2878.74</v>
      </c>
      <c r="L283" s="248"/>
      <c r="M283" s="248"/>
      <c r="N283" s="248"/>
      <c r="O283" s="248"/>
      <c r="P283" s="248"/>
      <c r="Q283" s="248">
        <f t="shared" si="57"/>
        <v>0</v>
      </c>
      <c r="R283" s="248"/>
      <c r="S283" s="248"/>
      <c r="T283" s="248"/>
      <c r="U283" s="248"/>
    </row>
    <row r="284" spans="1:21" s="501" customFormat="1" ht="24.75" x14ac:dyDescent="0.15">
      <c r="A284" s="503"/>
      <c r="B284" s="515"/>
      <c r="C284" s="515">
        <v>444</v>
      </c>
      <c r="D284" s="516">
        <v>0</v>
      </c>
      <c r="E284" s="512" t="s">
        <v>414</v>
      </c>
      <c r="F284" s="521">
        <v>101870</v>
      </c>
      <c r="G284" s="521">
        <v>76402.5</v>
      </c>
      <c r="H284" s="248">
        <f t="shared" si="55"/>
        <v>75</v>
      </c>
      <c r="I284" s="248">
        <f t="shared" si="56"/>
        <v>76402.5</v>
      </c>
      <c r="J284" s="248"/>
      <c r="K284" s="521">
        <v>76402.5</v>
      </c>
      <c r="L284" s="248"/>
      <c r="M284" s="248"/>
      <c r="N284" s="248"/>
      <c r="O284" s="248"/>
      <c r="P284" s="248"/>
      <c r="Q284" s="248">
        <f t="shared" si="57"/>
        <v>0</v>
      </c>
      <c r="R284" s="248"/>
      <c r="S284" s="248"/>
      <c r="T284" s="248"/>
      <c r="U284" s="248"/>
    </row>
    <row r="285" spans="1:21" s="501" customFormat="1" ht="24.75" x14ac:dyDescent="0.15">
      <c r="A285" s="503"/>
      <c r="B285" s="515"/>
      <c r="C285" s="515">
        <v>470</v>
      </c>
      <c r="D285" s="516">
        <v>0</v>
      </c>
      <c r="E285" s="512" t="s">
        <v>430</v>
      </c>
      <c r="F285" s="521">
        <v>2500</v>
      </c>
      <c r="G285" s="521">
        <v>410</v>
      </c>
      <c r="H285" s="248">
        <f t="shared" si="55"/>
        <v>16.400000000000002</v>
      </c>
      <c r="I285" s="248">
        <f t="shared" si="56"/>
        <v>410</v>
      </c>
      <c r="J285" s="248"/>
      <c r="K285" s="521">
        <v>410</v>
      </c>
      <c r="L285" s="248"/>
      <c r="M285" s="248"/>
      <c r="N285" s="248"/>
      <c r="O285" s="248"/>
      <c r="P285" s="248"/>
      <c r="Q285" s="248">
        <f t="shared" si="57"/>
        <v>0</v>
      </c>
      <c r="R285" s="248"/>
      <c r="S285" s="248"/>
      <c r="T285" s="248"/>
      <c r="U285" s="248"/>
    </row>
    <row r="286" spans="1:21" s="501" customFormat="1" ht="16.5" x14ac:dyDescent="0.15">
      <c r="A286" s="503"/>
      <c r="B286" s="515"/>
      <c r="C286" s="515">
        <v>605</v>
      </c>
      <c r="D286" s="516">
        <v>0</v>
      </c>
      <c r="E286" s="512" t="s">
        <v>409</v>
      </c>
      <c r="F286" s="521">
        <v>100000</v>
      </c>
      <c r="G286" s="521">
        <v>0</v>
      </c>
      <c r="H286" s="248">
        <f t="shared" si="55"/>
        <v>0</v>
      </c>
      <c r="I286" s="248">
        <f t="shared" si="56"/>
        <v>0</v>
      </c>
      <c r="J286" s="248"/>
      <c r="K286" s="521"/>
      <c r="L286" s="248"/>
      <c r="M286" s="248"/>
      <c r="N286" s="248"/>
      <c r="O286" s="248"/>
      <c r="P286" s="248"/>
      <c r="Q286" s="248">
        <f t="shared" si="57"/>
        <v>0</v>
      </c>
      <c r="R286" s="248"/>
      <c r="S286" s="248"/>
      <c r="T286" s="248"/>
      <c r="U286" s="248"/>
    </row>
    <row r="287" spans="1:21" s="501" customFormat="1" ht="16.5" x14ac:dyDescent="0.15">
      <c r="A287" s="178"/>
      <c r="B287" s="178">
        <v>80113</v>
      </c>
      <c r="C287" s="178"/>
      <c r="D287" s="179"/>
      <c r="E287" s="179" t="s">
        <v>116</v>
      </c>
      <c r="F287" s="248">
        <f>SUM(F288:F291)</f>
        <v>950000</v>
      </c>
      <c r="G287" s="248">
        <f t="shared" ref="G287:U287" si="59">SUM(G288:G291)</f>
        <v>487239.49</v>
      </c>
      <c r="H287" s="248">
        <f t="shared" si="55"/>
        <v>51.288367368421049</v>
      </c>
      <c r="I287" s="248">
        <f t="shared" si="59"/>
        <v>487239.49</v>
      </c>
      <c r="J287" s="248">
        <f t="shared" si="59"/>
        <v>3136.63</v>
      </c>
      <c r="K287" s="248">
        <f t="shared" si="59"/>
        <v>484102.86</v>
      </c>
      <c r="L287" s="248">
        <f t="shared" si="59"/>
        <v>0</v>
      </c>
      <c r="M287" s="248">
        <f t="shared" si="59"/>
        <v>0</v>
      </c>
      <c r="N287" s="248">
        <f t="shared" si="59"/>
        <v>0</v>
      </c>
      <c r="O287" s="248">
        <f t="shared" si="59"/>
        <v>0</v>
      </c>
      <c r="P287" s="248">
        <f t="shared" si="59"/>
        <v>0</v>
      </c>
      <c r="Q287" s="248">
        <f t="shared" si="59"/>
        <v>0</v>
      </c>
      <c r="R287" s="248">
        <f t="shared" si="59"/>
        <v>0</v>
      </c>
      <c r="S287" s="248">
        <f t="shared" si="59"/>
        <v>0</v>
      </c>
      <c r="T287" s="248">
        <f t="shared" si="59"/>
        <v>0</v>
      </c>
      <c r="U287" s="248">
        <f t="shared" si="59"/>
        <v>0</v>
      </c>
    </row>
    <row r="288" spans="1:21" s="501" customFormat="1" ht="16.5" x14ac:dyDescent="0.15">
      <c r="A288" s="503"/>
      <c r="B288" s="515"/>
      <c r="C288" s="515">
        <v>411</v>
      </c>
      <c r="D288" s="516">
        <v>0</v>
      </c>
      <c r="E288" s="512" t="s">
        <v>398</v>
      </c>
      <c r="F288" s="521">
        <v>1700</v>
      </c>
      <c r="G288" s="521">
        <v>604.27</v>
      </c>
      <c r="H288" s="248">
        <f t="shared" si="55"/>
        <v>35.54529411764706</v>
      </c>
      <c r="I288" s="248">
        <f t="shared" si="56"/>
        <v>604.27</v>
      </c>
      <c r="J288" s="521">
        <v>604.27</v>
      </c>
      <c r="K288" s="248"/>
      <c r="L288" s="248"/>
      <c r="M288" s="248"/>
      <c r="N288" s="248"/>
      <c r="O288" s="248"/>
      <c r="P288" s="248"/>
      <c r="Q288" s="248">
        <f t="shared" si="57"/>
        <v>0</v>
      </c>
      <c r="R288" s="248"/>
      <c r="S288" s="248"/>
      <c r="T288" s="248"/>
      <c r="U288" s="248"/>
    </row>
    <row r="289" spans="1:21" s="501" customFormat="1" ht="8.25" x14ac:dyDescent="0.15">
      <c r="A289" s="503"/>
      <c r="B289" s="515"/>
      <c r="C289" s="515">
        <v>412</v>
      </c>
      <c r="D289" s="516">
        <v>0</v>
      </c>
      <c r="E289" s="512" t="s">
        <v>399</v>
      </c>
      <c r="F289" s="521">
        <v>300</v>
      </c>
      <c r="G289" s="521">
        <v>0</v>
      </c>
      <c r="H289" s="248">
        <f t="shared" si="55"/>
        <v>0</v>
      </c>
      <c r="I289" s="248">
        <f t="shared" si="56"/>
        <v>0</v>
      </c>
      <c r="J289" s="521">
        <v>0</v>
      </c>
      <c r="K289" s="248"/>
      <c r="L289" s="248"/>
      <c r="M289" s="248"/>
      <c r="N289" s="248"/>
      <c r="O289" s="248"/>
      <c r="P289" s="248"/>
      <c r="Q289" s="248">
        <f t="shared" si="57"/>
        <v>0</v>
      </c>
      <c r="R289" s="248"/>
      <c r="S289" s="248"/>
      <c r="T289" s="248"/>
      <c r="U289" s="248"/>
    </row>
    <row r="290" spans="1:21" s="501" customFormat="1" ht="16.5" x14ac:dyDescent="0.15">
      <c r="A290" s="503"/>
      <c r="B290" s="515"/>
      <c r="C290" s="515">
        <v>417</v>
      </c>
      <c r="D290" s="516">
        <v>0</v>
      </c>
      <c r="E290" s="512" t="s">
        <v>400</v>
      </c>
      <c r="F290" s="521">
        <v>10000</v>
      </c>
      <c r="G290" s="521">
        <v>2532.36</v>
      </c>
      <c r="H290" s="248">
        <f t="shared" si="55"/>
        <v>25.323600000000003</v>
      </c>
      <c r="I290" s="248">
        <f t="shared" si="56"/>
        <v>2532.36</v>
      </c>
      <c r="J290" s="521">
        <v>2532.36</v>
      </c>
      <c r="K290" s="248"/>
      <c r="L290" s="248"/>
      <c r="M290" s="248"/>
      <c r="N290" s="248"/>
      <c r="O290" s="248"/>
      <c r="P290" s="248"/>
      <c r="Q290" s="248">
        <f t="shared" si="57"/>
        <v>0</v>
      </c>
      <c r="R290" s="248"/>
      <c r="S290" s="248"/>
      <c r="T290" s="248"/>
      <c r="U290" s="248"/>
    </row>
    <row r="291" spans="1:21" s="501" customFormat="1" ht="8.25" x14ac:dyDescent="0.15">
      <c r="A291" s="503"/>
      <c r="B291" s="515"/>
      <c r="C291" s="515">
        <v>430</v>
      </c>
      <c r="D291" s="516">
        <v>0</v>
      </c>
      <c r="E291" s="512" t="s">
        <v>395</v>
      </c>
      <c r="F291" s="521">
        <v>938000</v>
      </c>
      <c r="G291" s="521">
        <v>484102.86</v>
      </c>
      <c r="H291" s="248">
        <f t="shared" si="55"/>
        <v>51.610113006396588</v>
      </c>
      <c r="I291" s="248">
        <f t="shared" si="56"/>
        <v>484102.86</v>
      </c>
      <c r="J291" s="248"/>
      <c r="K291" s="521">
        <v>484102.86</v>
      </c>
      <c r="L291" s="248"/>
      <c r="M291" s="248"/>
      <c r="N291" s="248"/>
      <c r="O291" s="248"/>
      <c r="P291" s="248"/>
      <c r="Q291" s="248">
        <f t="shared" si="57"/>
        <v>0</v>
      </c>
      <c r="R291" s="248"/>
      <c r="S291" s="248"/>
      <c r="T291" s="248"/>
      <c r="U291" s="248"/>
    </row>
    <row r="292" spans="1:21" s="501" customFormat="1" ht="16.5" x14ac:dyDescent="0.15">
      <c r="A292" s="178"/>
      <c r="B292" s="178">
        <v>80146</v>
      </c>
      <c r="C292" s="178"/>
      <c r="D292" s="179"/>
      <c r="E292" s="179" t="s">
        <v>235</v>
      </c>
      <c r="F292" s="248">
        <f>SUM(F293:F296)</f>
        <v>82360</v>
      </c>
      <c r="G292" s="248">
        <f t="shared" ref="G292:U292" si="60">SUM(G293:G296)</f>
        <v>37661.089999999997</v>
      </c>
      <c r="H292" s="248">
        <f t="shared" si="55"/>
        <v>45.727404079650313</v>
      </c>
      <c r="I292" s="248">
        <f t="shared" si="60"/>
        <v>37661.089999999997</v>
      </c>
      <c r="J292" s="248">
        <f t="shared" si="60"/>
        <v>0</v>
      </c>
      <c r="K292" s="248">
        <f t="shared" si="60"/>
        <v>37661.089999999997</v>
      </c>
      <c r="L292" s="248">
        <f t="shared" si="60"/>
        <v>0</v>
      </c>
      <c r="M292" s="248">
        <f t="shared" si="60"/>
        <v>0</v>
      </c>
      <c r="N292" s="248">
        <f t="shared" si="60"/>
        <v>0</v>
      </c>
      <c r="O292" s="248">
        <f t="shared" si="60"/>
        <v>0</v>
      </c>
      <c r="P292" s="248">
        <f t="shared" si="60"/>
        <v>0</v>
      </c>
      <c r="Q292" s="248">
        <f t="shared" si="60"/>
        <v>0</v>
      </c>
      <c r="R292" s="248">
        <f t="shared" si="60"/>
        <v>0</v>
      </c>
      <c r="S292" s="248">
        <f t="shared" si="60"/>
        <v>0</v>
      </c>
      <c r="T292" s="248">
        <f t="shared" si="60"/>
        <v>0</v>
      </c>
      <c r="U292" s="248">
        <f t="shared" si="60"/>
        <v>0</v>
      </c>
    </row>
    <row r="293" spans="1:21" s="501" customFormat="1" ht="16.5" x14ac:dyDescent="0.15">
      <c r="A293" s="503"/>
      <c r="B293" s="515"/>
      <c r="C293" s="515">
        <v>421</v>
      </c>
      <c r="D293" s="516">
        <v>0</v>
      </c>
      <c r="E293" s="512" t="s">
        <v>401</v>
      </c>
      <c r="F293" s="521">
        <v>4850</v>
      </c>
      <c r="G293" s="521">
        <v>600</v>
      </c>
      <c r="H293" s="248">
        <f t="shared" si="55"/>
        <v>12.371134020618557</v>
      </c>
      <c r="I293" s="248">
        <f t="shared" si="56"/>
        <v>600</v>
      </c>
      <c r="J293" s="248"/>
      <c r="K293" s="521">
        <v>600</v>
      </c>
      <c r="L293" s="248"/>
      <c r="M293" s="248"/>
      <c r="N293" s="248"/>
      <c r="O293" s="248"/>
      <c r="P293" s="248"/>
      <c r="Q293" s="248">
        <f t="shared" si="57"/>
        <v>0</v>
      </c>
      <c r="R293" s="248"/>
      <c r="S293" s="248"/>
      <c r="T293" s="248"/>
      <c r="U293" s="248"/>
    </row>
    <row r="294" spans="1:21" s="501" customFormat="1" ht="24.75" x14ac:dyDescent="0.15">
      <c r="A294" s="503"/>
      <c r="B294" s="515"/>
      <c r="C294" s="515">
        <v>424</v>
      </c>
      <c r="D294" s="516">
        <v>0</v>
      </c>
      <c r="E294" s="512" t="s">
        <v>438</v>
      </c>
      <c r="F294" s="521">
        <v>1000</v>
      </c>
      <c r="G294" s="521">
        <v>0</v>
      </c>
      <c r="H294" s="248">
        <f t="shared" si="55"/>
        <v>0</v>
      </c>
      <c r="I294" s="248">
        <f t="shared" si="56"/>
        <v>0</v>
      </c>
      <c r="J294" s="248"/>
      <c r="K294" s="521">
        <v>0</v>
      </c>
      <c r="L294" s="248"/>
      <c r="M294" s="248"/>
      <c r="N294" s="248"/>
      <c r="O294" s="248"/>
      <c r="P294" s="248"/>
      <c r="Q294" s="248">
        <f t="shared" si="57"/>
        <v>0</v>
      </c>
      <c r="R294" s="248"/>
      <c r="S294" s="248"/>
      <c r="T294" s="248"/>
      <c r="U294" s="248"/>
    </row>
    <row r="295" spans="1:21" s="501" customFormat="1" ht="8.25" x14ac:dyDescent="0.15">
      <c r="A295" s="503"/>
      <c r="B295" s="515"/>
      <c r="C295" s="515">
        <v>430</v>
      </c>
      <c r="D295" s="516">
        <v>0</v>
      </c>
      <c r="E295" s="512" t="s">
        <v>395</v>
      </c>
      <c r="F295" s="521">
        <v>30550</v>
      </c>
      <c r="G295" s="521">
        <v>12583.77</v>
      </c>
      <c r="H295" s="248">
        <f t="shared" si="55"/>
        <v>41.190736497545011</v>
      </c>
      <c r="I295" s="248">
        <f t="shared" si="56"/>
        <v>12583.77</v>
      </c>
      <c r="J295" s="248"/>
      <c r="K295" s="521">
        <v>12583.77</v>
      </c>
      <c r="L295" s="248"/>
      <c r="M295" s="248"/>
      <c r="N295" s="248"/>
      <c r="O295" s="248"/>
      <c r="P295" s="248"/>
      <c r="Q295" s="248">
        <f t="shared" si="57"/>
        <v>0</v>
      </c>
      <c r="R295" s="248"/>
      <c r="S295" s="248"/>
      <c r="T295" s="248"/>
      <c r="U295" s="248"/>
    </row>
    <row r="296" spans="1:21" s="501" customFormat="1" ht="24.75" x14ac:dyDescent="0.15">
      <c r="A296" s="503"/>
      <c r="B296" s="515"/>
      <c r="C296" s="515">
        <v>470</v>
      </c>
      <c r="D296" s="516">
        <v>0</v>
      </c>
      <c r="E296" s="512" t="s">
        <v>430</v>
      </c>
      <c r="F296" s="521">
        <v>45960</v>
      </c>
      <c r="G296" s="521">
        <v>24477.32</v>
      </c>
      <c r="H296" s="248">
        <f t="shared" si="55"/>
        <v>53.257876414273277</v>
      </c>
      <c r="I296" s="248">
        <f t="shared" si="56"/>
        <v>24477.32</v>
      </c>
      <c r="J296" s="248"/>
      <c r="K296" s="521">
        <v>24477.32</v>
      </c>
      <c r="L296" s="248"/>
      <c r="M296" s="248"/>
      <c r="N296" s="248"/>
      <c r="O296" s="248"/>
      <c r="P296" s="248"/>
      <c r="Q296" s="248">
        <f t="shared" si="57"/>
        <v>0</v>
      </c>
      <c r="R296" s="248"/>
      <c r="S296" s="248"/>
      <c r="T296" s="248"/>
      <c r="U296" s="248"/>
    </row>
    <row r="297" spans="1:21" s="501" customFormat="1" ht="16.5" x14ac:dyDescent="0.15">
      <c r="A297" s="178"/>
      <c r="B297" s="178">
        <v>80148</v>
      </c>
      <c r="C297" s="178"/>
      <c r="D297" s="179"/>
      <c r="E297" s="179" t="s">
        <v>117</v>
      </c>
      <c r="F297" s="248">
        <f>SUM(F298:F305)</f>
        <v>639904</v>
      </c>
      <c r="G297" s="248">
        <f t="shared" ref="G297:U297" si="61">SUM(G298:G305)</f>
        <v>344024.26</v>
      </c>
      <c r="H297" s="248">
        <f t="shared" si="55"/>
        <v>53.761854903235488</v>
      </c>
      <c r="I297" s="248">
        <f t="shared" si="61"/>
        <v>344024.26</v>
      </c>
      <c r="J297" s="248">
        <f t="shared" si="61"/>
        <v>326972.94</v>
      </c>
      <c r="K297" s="248">
        <f t="shared" si="61"/>
        <v>14095.5</v>
      </c>
      <c r="L297" s="248">
        <f t="shared" si="61"/>
        <v>0</v>
      </c>
      <c r="M297" s="248">
        <f t="shared" si="61"/>
        <v>2955.82</v>
      </c>
      <c r="N297" s="248">
        <f t="shared" si="61"/>
        <v>0</v>
      </c>
      <c r="O297" s="248">
        <f t="shared" si="61"/>
        <v>0</v>
      </c>
      <c r="P297" s="248">
        <f t="shared" si="61"/>
        <v>0</v>
      </c>
      <c r="Q297" s="248">
        <f t="shared" si="61"/>
        <v>0</v>
      </c>
      <c r="R297" s="248">
        <f t="shared" si="61"/>
        <v>0</v>
      </c>
      <c r="S297" s="248">
        <f t="shared" si="61"/>
        <v>0</v>
      </c>
      <c r="T297" s="248">
        <f t="shared" si="61"/>
        <v>0</v>
      </c>
      <c r="U297" s="248">
        <f t="shared" si="61"/>
        <v>0</v>
      </c>
    </row>
    <row r="298" spans="1:21" s="501" customFormat="1" ht="24.75" x14ac:dyDescent="0.15">
      <c r="A298" s="503"/>
      <c r="B298" s="515"/>
      <c r="C298" s="515">
        <v>302</v>
      </c>
      <c r="D298" s="516">
        <v>0</v>
      </c>
      <c r="E298" s="512" t="s">
        <v>418</v>
      </c>
      <c r="F298" s="521">
        <v>11100</v>
      </c>
      <c r="G298" s="521">
        <v>2955.82</v>
      </c>
      <c r="H298" s="248">
        <f t="shared" si="55"/>
        <v>26.629009009009007</v>
      </c>
      <c r="I298" s="248">
        <f t="shared" si="56"/>
        <v>2955.82</v>
      </c>
      <c r="J298" s="248"/>
      <c r="K298" s="248"/>
      <c r="L298" s="248"/>
      <c r="M298" s="521">
        <v>2955.82</v>
      </c>
      <c r="N298" s="248"/>
      <c r="O298" s="248"/>
      <c r="P298" s="248"/>
      <c r="Q298" s="248">
        <f t="shared" si="57"/>
        <v>0</v>
      </c>
      <c r="R298" s="248"/>
      <c r="S298" s="248"/>
      <c r="T298" s="248"/>
      <c r="U298" s="248"/>
    </row>
    <row r="299" spans="1:21" s="501" customFormat="1" ht="16.5" x14ac:dyDescent="0.15">
      <c r="A299" s="503"/>
      <c r="B299" s="515"/>
      <c r="C299" s="515">
        <v>401</v>
      </c>
      <c r="D299" s="516">
        <v>0</v>
      </c>
      <c r="E299" s="512" t="s">
        <v>420</v>
      </c>
      <c r="F299" s="521">
        <v>480000</v>
      </c>
      <c r="G299" s="521">
        <v>246061.11</v>
      </c>
      <c r="H299" s="248">
        <f t="shared" si="55"/>
        <v>51.262731249999995</v>
      </c>
      <c r="I299" s="248">
        <f t="shared" si="56"/>
        <v>246061.11</v>
      </c>
      <c r="J299" s="521">
        <v>246061.11</v>
      </c>
      <c r="K299" s="248"/>
      <c r="L299" s="248"/>
      <c r="M299" s="248"/>
      <c r="N299" s="248"/>
      <c r="O299" s="248"/>
      <c r="P299" s="248"/>
      <c r="Q299" s="248">
        <f t="shared" si="57"/>
        <v>0</v>
      </c>
      <c r="R299" s="248"/>
      <c r="S299" s="248"/>
      <c r="T299" s="248"/>
      <c r="U299" s="248"/>
    </row>
    <row r="300" spans="1:21" s="501" customFormat="1" ht="16.5" x14ac:dyDescent="0.15">
      <c r="A300" s="503"/>
      <c r="B300" s="515"/>
      <c r="C300" s="515">
        <v>404</v>
      </c>
      <c r="D300" s="516">
        <v>0</v>
      </c>
      <c r="E300" s="512" t="s">
        <v>424</v>
      </c>
      <c r="F300" s="521">
        <v>35474</v>
      </c>
      <c r="G300" s="521">
        <v>31662.13</v>
      </c>
      <c r="H300" s="248">
        <f t="shared" si="55"/>
        <v>89.25446806111519</v>
      </c>
      <c r="I300" s="248">
        <f t="shared" si="56"/>
        <v>31662.13</v>
      </c>
      <c r="J300" s="521">
        <v>31662.13</v>
      </c>
      <c r="K300" s="248"/>
      <c r="L300" s="248"/>
      <c r="M300" s="248"/>
      <c r="N300" s="248"/>
      <c r="O300" s="248"/>
      <c r="P300" s="248"/>
      <c r="Q300" s="248">
        <f t="shared" si="57"/>
        <v>0</v>
      </c>
      <c r="R300" s="248"/>
      <c r="S300" s="248"/>
      <c r="T300" s="248"/>
      <c r="U300" s="248"/>
    </row>
    <row r="301" spans="1:21" s="501" customFormat="1" ht="16.5" x14ac:dyDescent="0.15">
      <c r="A301" s="503"/>
      <c r="B301" s="515"/>
      <c r="C301" s="515">
        <v>411</v>
      </c>
      <c r="D301" s="516">
        <v>0</v>
      </c>
      <c r="E301" s="512" t="s">
        <v>398</v>
      </c>
      <c r="F301" s="521">
        <v>82890</v>
      </c>
      <c r="G301" s="521">
        <v>44751.39</v>
      </c>
      <c r="H301" s="248">
        <f t="shared" si="55"/>
        <v>53.988888888888887</v>
      </c>
      <c r="I301" s="248">
        <f t="shared" si="56"/>
        <v>44751.39</v>
      </c>
      <c r="J301" s="521">
        <v>44751.39</v>
      </c>
      <c r="K301" s="248"/>
      <c r="L301" s="248"/>
      <c r="M301" s="248"/>
      <c r="N301" s="248"/>
      <c r="O301" s="248"/>
      <c r="P301" s="248"/>
      <c r="Q301" s="248">
        <f t="shared" si="57"/>
        <v>0</v>
      </c>
      <c r="R301" s="248"/>
      <c r="S301" s="248"/>
      <c r="T301" s="248"/>
      <c r="U301" s="248"/>
    </row>
    <row r="302" spans="1:21" s="501" customFormat="1" ht="8.25" x14ac:dyDescent="0.15">
      <c r="A302" s="503"/>
      <c r="B302" s="515"/>
      <c r="C302" s="515">
        <v>412</v>
      </c>
      <c r="D302" s="516">
        <v>0</v>
      </c>
      <c r="E302" s="512" t="s">
        <v>399</v>
      </c>
      <c r="F302" s="521">
        <v>9000</v>
      </c>
      <c r="G302" s="521">
        <v>4498.3100000000004</v>
      </c>
      <c r="H302" s="248">
        <f t="shared" si="55"/>
        <v>49.981222222222229</v>
      </c>
      <c r="I302" s="248">
        <f t="shared" si="56"/>
        <v>4498.3100000000004</v>
      </c>
      <c r="J302" s="521">
        <v>4498.3100000000004</v>
      </c>
      <c r="K302" s="248"/>
      <c r="L302" s="248"/>
      <c r="M302" s="248"/>
      <c r="N302" s="248"/>
      <c r="O302" s="248"/>
      <c r="P302" s="248"/>
      <c r="Q302" s="248">
        <f t="shared" si="57"/>
        <v>0</v>
      </c>
      <c r="R302" s="248"/>
      <c r="S302" s="248"/>
      <c r="T302" s="248"/>
      <c r="U302" s="248"/>
    </row>
    <row r="303" spans="1:21" s="501" customFormat="1" ht="16.5" x14ac:dyDescent="0.15">
      <c r="A303" s="503"/>
      <c r="B303" s="515"/>
      <c r="C303" s="515">
        <v>421</v>
      </c>
      <c r="D303" s="516">
        <v>0</v>
      </c>
      <c r="E303" s="512" t="s">
        <v>401</v>
      </c>
      <c r="F303" s="521">
        <v>2000</v>
      </c>
      <c r="G303" s="521">
        <v>0</v>
      </c>
      <c r="H303" s="248">
        <f t="shared" si="55"/>
        <v>0</v>
      </c>
      <c r="I303" s="248">
        <f t="shared" si="56"/>
        <v>0</v>
      </c>
      <c r="J303" s="248"/>
      <c r="K303" s="521">
        <v>0</v>
      </c>
      <c r="L303" s="248"/>
      <c r="M303" s="248"/>
      <c r="N303" s="248"/>
      <c r="O303" s="248"/>
      <c r="P303" s="248"/>
      <c r="Q303" s="248">
        <f t="shared" si="57"/>
        <v>0</v>
      </c>
      <c r="R303" s="248"/>
      <c r="S303" s="248"/>
      <c r="T303" s="248"/>
      <c r="U303" s="248"/>
    </row>
    <row r="304" spans="1:21" s="501" customFormat="1" ht="8.25" x14ac:dyDescent="0.15">
      <c r="A304" s="503"/>
      <c r="B304" s="515"/>
      <c r="C304" s="515">
        <v>428</v>
      </c>
      <c r="D304" s="516">
        <v>0</v>
      </c>
      <c r="E304" s="512" t="s">
        <v>419</v>
      </c>
      <c r="F304" s="521">
        <v>700</v>
      </c>
      <c r="G304" s="521">
        <v>40</v>
      </c>
      <c r="H304" s="248">
        <f t="shared" si="55"/>
        <v>5.7142857142857144</v>
      </c>
      <c r="I304" s="248">
        <f t="shared" si="56"/>
        <v>40</v>
      </c>
      <c r="J304" s="248"/>
      <c r="K304" s="521">
        <v>40</v>
      </c>
      <c r="L304" s="248"/>
      <c r="M304" s="248"/>
      <c r="N304" s="248"/>
      <c r="O304" s="248"/>
      <c r="P304" s="248"/>
      <c r="Q304" s="248">
        <f t="shared" si="57"/>
        <v>0</v>
      </c>
      <c r="R304" s="248"/>
      <c r="S304" s="248"/>
      <c r="T304" s="248"/>
      <c r="U304" s="248"/>
    </row>
    <row r="305" spans="1:21" s="501" customFormat="1" ht="24.75" x14ac:dyDescent="0.15">
      <c r="A305" s="503"/>
      <c r="B305" s="515"/>
      <c r="C305" s="515">
        <v>444</v>
      </c>
      <c r="D305" s="516">
        <v>0</v>
      </c>
      <c r="E305" s="512" t="s">
        <v>414</v>
      </c>
      <c r="F305" s="521">
        <v>18740</v>
      </c>
      <c r="G305" s="521">
        <v>14055.5</v>
      </c>
      <c r="H305" s="248">
        <f t="shared" si="55"/>
        <v>75.002668089647813</v>
      </c>
      <c r="I305" s="248">
        <f t="shared" si="56"/>
        <v>14055.5</v>
      </c>
      <c r="J305" s="248"/>
      <c r="K305" s="521">
        <v>14055.5</v>
      </c>
      <c r="L305" s="248"/>
      <c r="M305" s="248"/>
      <c r="N305" s="248"/>
      <c r="O305" s="248"/>
      <c r="P305" s="248"/>
      <c r="Q305" s="248">
        <f t="shared" si="57"/>
        <v>0</v>
      </c>
      <c r="R305" s="248"/>
      <c r="S305" s="248"/>
      <c r="T305" s="248"/>
      <c r="U305" s="248"/>
    </row>
    <row r="306" spans="1:21" s="501" customFormat="1" ht="99" x14ac:dyDescent="0.15">
      <c r="A306" s="178"/>
      <c r="B306" s="178">
        <v>80149</v>
      </c>
      <c r="C306" s="178"/>
      <c r="D306" s="179"/>
      <c r="E306" s="179" t="s">
        <v>251</v>
      </c>
      <c r="F306" s="248">
        <f>SUM(F307:F313)</f>
        <v>177053</v>
      </c>
      <c r="G306" s="248">
        <f t="shared" ref="G306:U306" si="62">SUM(G307:G313)</f>
        <v>67040.199999999983</v>
      </c>
      <c r="H306" s="248">
        <f t="shared" si="55"/>
        <v>37.864481257024721</v>
      </c>
      <c r="I306" s="248">
        <f t="shared" si="62"/>
        <v>67040.199999999983</v>
      </c>
      <c r="J306" s="248">
        <f t="shared" si="62"/>
        <v>67040.199999999983</v>
      </c>
      <c r="K306" s="248">
        <f t="shared" si="62"/>
        <v>0</v>
      </c>
      <c r="L306" s="248">
        <f t="shared" si="62"/>
        <v>0</v>
      </c>
      <c r="M306" s="248">
        <f t="shared" si="62"/>
        <v>0</v>
      </c>
      <c r="N306" s="248">
        <f t="shared" si="62"/>
        <v>0</v>
      </c>
      <c r="O306" s="248">
        <f t="shared" si="62"/>
        <v>0</v>
      </c>
      <c r="P306" s="248">
        <f t="shared" si="62"/>
        <v>0</v>
      </c>
      <c r="Q306" s="248">
        <f t="shared" si="62"/>
        <v>0</v>
      </c>
      <c r="R306" s="248">
        <f t="shared" si="62"/>
        <v>0</v>
      </c>
      <c r="S306" s="248">
        <f t="shared" si="62"/>
        <v>0</v>
      </c>
      <c r="T306" s="248">
        <f t="shared" si="62"/>
        <v>0</v>
      </c>
      <c r="U306" s="248">
        <f t="shared" si="62"/>
        <v>0</v>
      </c>
    </row>
    <row r="307" spans="1:21" s="501" customFormat="1" ht="16.5" x14ac:dyDescent="0.15">
      <c r="A307" s="503"/>
      <c r="B307" s="515"/>
      <c r="C307" s="515">
        <v>401</v>
      </c>
      <c r="D307" s="516">
        <v>0</v>
      </c>
      <c r="E307" s="512" t="s">
        <v>420</v>
      </c>
      <c r="F307" s="521">
        <v>128353</v>
      </c>
      <c r="G307" s="521">
        <v>56089.13</v>
      </c>
      <c r="H307" s="248">
        <f t="shared" si="55"/>
        <v>43.699118836334172</v>
      </c>
      <c r="I307" s="248">
        <f t="shared" si="56"/>
        <v>56089.13</v>
      </c>
      <c r="J307" s="521">
        <v>56089.13</v>
      </c>
      <c r="K307" s="248"/>
      <c r="L307" s="248"/>
      <c r="M307" s="248"/>
      <c r="N307" s="248"/>
      <c r="O307" s="248"/>
      <c r="P307" s="248"/>
      <c r="Q307" s="248">
        <f t="shared" si="57"/>
        <v>0</v>
      </c>
      <c r="R307" s="248"/>
      <c r="S307" s="248"/>
      <c r="T307" s="248"/>
      <c r="U307" s="248"/>
    </row>
    <row r="308" spans="1:21" s="501" customFormat="1" ht="16.5" x14ac:dyDescent="0.15">
      <c r="A308" s="503"/>
      <c r="B308" s="515"/>
      <c r="C308" s="515">
        <v>404</v>
      </c>
      <c r="D308" s="516">
        <v>0</v>
      </c>
      <c r="E308" s="512" t="s">
        <v>424</v>
      </c>
      <c r="F308" s="521">
        <v>14800</v>
      </c>
      <c r="G308" s="521">
        <v>0</v>
      </c>
      <c r="H308" s="248">
        <f t="shared" si="55"/>
        <v>0</v>
      </c>
      <c r="I308" s="248">
        <f t="shared" si="56"/>
        <v>0</v>
      </c>
      <c r="J308" s="521">
        <v>0</v>
      </c>
      <c r="K308" s="248"/>
      <c r="L308" s="248"/>
      <c r="M308" s="248"/>
      <c r="N308" s="248"/>
      <c r="O308" s="248"/>
      <c r="P308" s="248"/>
      <c r="Q308" s="248">
        <f t="shared" si="57"/>
        <v>0</v>
      </c>
      <c r="R308" s="248"/>
      <c r="S308" s="248"/>
      <c r="T308" s="248"/>
      <c r="U308" s="248"/>
    </row>
    <row r="309" spans="1:21" s="501" customFormat="1" ht="16.5" x14ac:dyDescent="0.15">
      <c r="A309" s="503"/>
      <c r="B309" s="515"/>
      <c r="C309" s="515">
        <v>411</v>
      </c>
      <c r="D309" s="516">
        <v>0</v>
      </c>
      <c r="E309" s="512" t="s">
        <v>398</v>
      </c>
      <c r="F309" s="521">
        <v>24800</v>
      </c>
      <c r="G309" s="521">
        <v>9549.39</v>
      </c>
      <c r="H309" s="248">
        <f t="shared" si="55"/>
        <v>38.505604838709672</v>
      </c>
      <c r="I309" s="248">
        <f t="shared" si="56"/>
        <v>9549.39</v>
      </c>
      <c r="J309" s="521">
        <v>9549.39</v>
      </c>
      <c r="K309" s="248"/>
      <c r="L309" s="248"/>
      <c r="M309" s="248"/>
      <c r="N309" s="248"/>
      <c r="O309" s="248"/>
      <c r="P309" s="248"/>
      <c r="Q309" s="248">
        <f t="shared" si="57"/>
        <v>0</v>
      </c>
      <c r="R309" s="248"/>
      <c r="S309" s="248"/>
      <c r="T309" s="248"/>
      <c r="U309" s="248"/>
    </row>
    <row r="310" spans="1:21" s="501" customFormat="1" ht="8.25" x14ac:dyDescent="0.15">
      <c r="A310" s="503"/>
      <c r="B310" s="515"/>
      <c r="C310" s="515">
        <v>412</v>
      </c>
      <c r="D310" s="516">
        <v>0</v>
      </c>
      <c r="E310" s="512" t="s">
        <v>399</v>
      </c>
      <c r="F310" s="521">
        <v>3600</v>
      </c>
      <c r="G310" s="521">
        <v>1401.68</v>
      </c>
      <c r="H310" s="248">
        <f t="shared" si="55"/>
        <v>38.93555555555556</v>
      </c>
      <c r="I310" s="248">
        <f t="shared" si="56"/>
        <v>1401.68</v>
      </c>
      <c r="J310" s="521">
        <v>1401.68</v>
      </c>
      <c r="K310" s="248"/>
      <c r="L310" s="248"/>
      <c r="M310" s="248"/>
      <c r="N310" s="248"/>
      <c r="O310" s="248"/>
      <c r="P310" s="248"/>
      <c r="Q310" s="248">
        <f t="shared" si="57"/>
        <v>0</v>
      </c>
      <c r="R310" s="248"/>
      <c r="S310" s="248"/>
      <c r="T310" s="248"/>
      <c r="U310" s="248"/>
    </row>
    <row r="311" spans="1:21" s="501" customFormat="1" ht="16.5" x14ac:dyDescent="0.15">
      <c r="A311" s="503"/>
      <c r="B311" s="515"/>
      <c r="C311" s="515">
        <v>421</v>
      </c>
      <c r="D311" s="516">
        <v>0</v>
      </c>
      <c r="E311" s="512" t="s">
        <v>401</v>
      </c>
      <c r="F311" s="521">
        <v>2500</v>
      </c>
      <c r="G311" s="521">
        <v>0</v>
      </c>
      <c r="H311" s="248">
        <f t="shared" si="55"/>
        <v>0</v>
      </c>
      <c r="I311" s="248">
        <f t="shared" si="56"/>
        <v>0</v>
      </c>
      <c r="J311" s="248"/>
      <c r="K311" s="521"/>
      <c r="L311" s="248"/>
      <c r="M311" s="248"/>
      <c r="N311" s="248"/>
      <c r="O311" s="248"/>
      <c r="P311" s="248"/>
      <c r="Q311" s="248">
        <f t="shared" si="57"/>
        <v>0</v>
      </c>
      <c r="R311" s="248"/>
      <c r="S311" s="248"/>
      <c r="T311" s="248"/>
      <c r="U311" s="248"/>
    </row>
    <row r="312" spans="1:21" s="501" customFormat="1" ht="8.25" x14ac:dyDescent="0.15">
      <c r="A312" s="503"/>
      <c r="B312" s="515"/>
      <c r="C312" s="515">
        <v>426</v>
      </c>
      <c r="D312" s="516">
        <v>0</v>
      </c>
      <c r="E312" s="512" t="s">
        <v>406</v>
      </c>
      <c r="F312" s="521">
        <v>2000</v>
      </c>
      <c r="G312" s="521">
        <v>0</v>
      </c>
      <c r="H312" s="248">
        <f t="shared" si="55"/>
        <v>0</v>
      </c>
      <c r="I312" s="248">
        <f t="shared" si="56"/>
        <v>0</v>
      </c>
      <c r="J312" s="248"/>
      <c r="K312" s="521"/>
      <c r="L312" s="248"/>
      <c r="M312" s="248"/>
      <c r="N312" s="248"/>
      <c r="O312" s="248"/>
      <c r="P312" s="248"/>
      <c r="Q312" s="248">
        <f t="shared" si="57"/>
        <v>0</v>
      </c>
      <c r="R312" s="248"/>
      <c r="S312" s="248"/>
      <c r="T312" s="248"/>
      <c r="U312" s="248"/>
    </row>
    <row r="313" spans="1:21" s="501" customFormat="1" ht="8.25" x14ac:dyDescent="0.15">
      <c r="A313" s="503"/>
      <c r="B313" s="515"/>
      <c r="C313" s="515">
        <v>430</v>
      </c>
      <c r="D313" s="516">
        <v>0</v>
      </c>
      <c r="E313" s="512" t="s">
        <v>395</v>
      </c>
      <c r="F313" s="521">
        <v>1000</v>
      </c>
      <c r="G313" s="521">
        <v>0</v>
      </c>
      <c r="H313" s="248">
        <f t="shared" si="55"/>
        <v>0</v>
      </c>
      <c r="I313" s="248">
        <f t="shared" si="56"/>
        <v>0</v>
      </c>
      <c r="J313" s="248"/>
      <c r="K313" s="521"/>
      <c r="L313" s="248"/>
      <c r="M313" s="248"/>
      <c r="N313" s="248"/>
      <c r="O313" s="248"/>
      <c r="P313" s="248"/>
      <c r="Q313" s="248">
        <f t="shared" si="57"/>
        <v>0</v>
      </c>
      <c r="R313" s="248"/>
      <c r="S313" s="248"/>
      <c r="T313" s="248"/>
      <c r="U313" s="248"/>
    </row>
    <row r="314" spans="1:21" s="501" customFormat="1" ht="107.25" x14ac:dyDescent="0.15">
      <c r="A314" s="178"/>
      <c r="B314" s="178">
        <v>80150</v>
      </c>
      <c r="C314" s="178"/>
      <c r="D314" s="179"/>
      <c r="E314" s="179" t="s">
        <v>252</v>
      </c>
      <c r="F314" s="248">
        <f>SUM(F315:F324)</f>
        <v>555784</v>
      </c>
      <c r="G314" s="248">
        <f t="shared" ref="G314:U314" si="63">SUM(G315:G324)</f>
        <v>290636.84999999998</v>
      </c>
      <c r="H314" s="248">
        <f t="shared" si="55"/>
        <v>52.293130064917307</v>
      </c>
      <c r="I314" s="248">
        <f t="shared" si="63"/>
        <v>290636.84999999998</v>
      </c>
      <c r="J314" s="248">
        <f t="shared" si="63"/>
        <v>279412.17000000004</v>
      </c>
      <c r="K314" s="248">
        <f t="shared" si="63"/>
        <v>11224.68</v>
      </c>
      <c r="L314" s="248">
        <f t="shared" si="63"/>
        <v>0</v>
      </c>
      <c r="M314" s="248">
        <f t="shared" si="63"/>
        <v>0</v>
      </c>
      <c r="N314" s="248">
        <f t="shared" si="63"/>
        <v>0</v>
      </c>
      <c r="O314" s="248">
        <f t="shared" si="63"/>
        <v>0</v>
      </c>
      <c r="P314" s="248">
        <f t="shared" si="63"/>
        <v>0</v>
      </c>
      <c r="Q314" s="248">
        <f t="shared" si="63"/>
        <v>0</v>
      </c>
      <c r="R314" s="248">
        <f t="shared" si="63"/>
        <v>0</v>
      </c>
      <c r="S314" s="248">
        <f t="shared" si="63"/>
        <v>0</v>
      </c>
      <c r="T314" s="248">
        <f t="shared" si="63"/>
        <v>0</v>
      </c>
      <c r="U314" s="248">
        <f t="shared" si="63"/>
        <v>0</v>
      </c>
    </row>
    <row r="315" spans="1:21" s="501" customFormat="1" ht="16.5" x14ac:dyDescent="0.15">
      <c r="A315" s="503"/>
      <c r="B315" s="515"/>
      <c r="C315" s="515">
        <v>401</v>
      </c>
      <c r="D315" s="516">
        <v>0</v>
      </c>
      <c r="E315" s="512" t="s">
        <v>420</v>
      </c>
      <c r="F315" s="521">
        <v>389966</v>
      </c>
      <c r="G315" s="521">
        <v>218960.62</v>
      </c>
      <c r="H315" s="248">
        <f t="shared" si="55"/>
        <v>56.148643727914738</v>
      </c>
      <c r="I315" s="248">
        <f t="shared" si="56"/>
        <v>218960.62</v>
      </c>
      <c r="J315" s="521">
        <v>218960.62</v>
      </c>
      <c r="K315" s="248"/>
      <c r="L315" s="248"/>
      <c r="M315" s="248"/>
      <c r="N315" s="248"/>
      <c r="O315" s="248"/>
      <c r="P315" s="248"/>
      <c r="Q315" s="248">
        <f t="shared" si="57"/>
        <v>0</v>
      </c>
      <c r="R315" s="248"/>
      <c r="S315" s="248"/>
      <c r="T315" s="248"/>
      <c r="U315" s="248"/>
    </row>
    <row r="316" spans="1:21" s="501" customFormat="1" ht="16.5" x14ac:dyDescent="0.15">
      <c r="A316" s="503"/>
      <c r="B316" s="515"/>
      <c r="C316" s="515">
        <v>404</v>
      </c>
      <c r="D316" s="516">
        <v>0</v>
      </c>
      <c r="E316" s="512" t="s">
        <v>424</v>
      </c>
      <c r="F316" s="521">
        <v>20422</v>
      </c>
      <c r="G316" s="521">
        <v>17421.009999999998</v>
      </c>
      <c r="H316" s="248">
        <f t="shared" si="55"/>
        <v>85.305112133973154</v>
      </c>
      <c r="I316" s="248">
        <f t="shared" si="56"/>
        <v>17421.009999999998</v>
      </c>
      <c r="J316" s="521">
        <v>17421.009999999998</v>
      </c>
      <c r="K316" s="248"/>
      <c r="L316" s="248"/>
      <c r="M316" s="248"/>
      <c r="N316" s="248"/>
      <c r="O316" s="248"/>
      <c r="P316" s="248"/>
      <c r="Q316" s="248">
        <f t="shared" si="57"/>
        <v>0</v>
      </c>
      <c r="R316" s="248"/>
      <c r="S316" s="248"/>
      <c r="T316" s="248"/>
      <c r="U316" s="248"/>
    </row>
    <row r="317" spans="1:21" s="501" customFormat="1" ht="16.5" x14ac:dyDescent="0.15">
      <c r="A317" s="503"/>
      <c r="B317" s="515"/>
      <c r="C317" s="515">
        <v>411</v>
      </c>
      <c r="D317" s="516">
        <v>0</v>
      </c>
      <c r="E317" s="512" t="s">
        <v>398</v>
      </c>
      <c r="F317" s="521">
        <v>70566</v>
      </c>
      <c r="G317" s="521">
        <v>39148.28</v>
      </c>
      <c r="H317" s="248">
        <f t="shared" si="55"/>
        <v>55.477538758042108</v>
      </c>
      <c r="I317" s="248">
        <f t="shared" si="56"/>
        <v>39148.28</v>
      </c>
      <c r="J317" s="521">
        <v>39148.28</v>
      </c>
      <c r="K317" s="248"/>
      <c r="L317" s="248"/>
      <c r="M317" s="248"/>
      <c r="N317" s="248"/>
      <c r="O317" s="248"/>
      <c r="P317" s="248"/>
      <c r="Q317" s="248">
        <f t="shared" si="57"/>
        <v>0</v>
      </c>
      <c r="R317" s="248"/>
      <c r="S317" s="248"/>
      <c r="T317" s="248"/>
      <c r="U317" s="248"/>
    </row>
    <row r="318" spans="1:21" s="501" customFormat="1" ht="8.25" x14ac:dyDescent="0.15">
      <c r="A318" s="503"/>
      <c r="B318" s="515"/>
      <c r="C318" s="515">
        <v>412</v>
      </c>
      <c r="D318" s="516">
        <v>0</v>
      </c>
      <c r="E318" s="512" t="s">
        <v>399</v>
      </c>
      <c r="F318" s="521">
        <v>10700</v>
      </c>
      <c r="G318" s="521">
        <v>3882.26</v>
      </c>
      <c r="H318" s="248">
        <f t="shared" si="55"/>
        <v>36.28280373831776</v>
      </c>
      <c r="I318" s="248">
        <f t="shared" si="56"/>
        <v>3882.26</v>
      </c>
      <c r="J318" s="521">
        <v>3882.26</v>
      </c>
      <c r="K318" s="248"/>
      <c r="L318" s="248"/>
      <c r="M318" s="248"/>
      <c r="N318" s="248"/>
      <c r="O318" s="248"/>
      <c r="P318" s="248"/>
      <c r="Q318" s="248">
        <f t="shared" si="57"/>
        <v>0</v>
      </c>
      <c r="R318" s="248"/>
      <c r="S318" s="248"/>
      <c r="T318" s="248"/>
      <c r="U318" s="248"/>
    </row>
    <row r="319" spans="1:21" s="501" customFormat="1" ht="16.5" x14ac:dyDescent="0.15">
      <c r="A319" s="503"/>
      <c r="B319" s="515"/>
      <c r="C319" s="515">
        <v>421</v>
      </c>
      <c r="D319" s="516">
        <v>0</v>
      </c>
      <c r="E319" s="512" t="s">
        <v>401</v>
      </c>
      <c r="F319" s="521">
        <v>11000</v>
      </c>
      <c r="G319" s="521">
        <v>0</v>
      </c>
      <c r="H319" s="248">
        <f t="shared" si="55"/>
        <v>0</v>
      </c>
      <c r="I319" s="248">
        <f t="shared" si="56"/>
        <v>0</v>
      </c>
      <c r="J319" s="248"/>
      <c r="K319" s="521">
        <v>0</v>
      </c>
      <c r="L319" s="248"/>
      <c r="M319" s="248"/>
      <c r="N319" s="248"/>
      <c r="O319" s="248"/>
      <c r="P319" s="248"/>
      <c r="Q319" s="248">
        <f t="shared" si="57"/>
        <v>0</v>
      </c>
      <c r="R319" s="248"/>
      <c r="S319" s="248"/>
      <c r="T319" s="248"/>
      <c r="U319" s="248"/>
    </row>
    <row r="320" spans="1:21" s="501" customFormat="1" ht="24.75" x14ac:dyDescent="0.15">
      <c r="A320" s="503"/>
      <c r="B320" s="515"/>
      <c r="C320" s="515">
        <v>424</v>
      </c>
      <c r="D320" s="516">
        <v>0</v>
      </c>
      <c r="E320" s="512" t="s">
        <v>438</v>
      </c>
      <c r="F320" s="521">
        <v>9000</v>
      </c>
      <c r="G320" s="521">
        <v>484.92</v>
      </c>
      <c r="H320" s="248">
        <f t="shared" si="55"/>
        <v>5.3880000000000008</v>
      </c>
      <c r="I320" s="248">
        <f t="shared" si="56"/>
        <v>484.92</v>
      </c>
      <c r="J320" s="248"/>
      <c r="K320" s="521">
        <v>484.92</v>
      </c>
      <c r="L320" s="248"/>
      <c r="M320" s="248"/>
      <c r="N320" s="248"/>
      <c r="O320" s="248"/>
      <c r="P320" s="248"/>
      <c r="Q320" s="248">
        <f t="shared" si="57"/>
        <v>0</v>
      </c>
      <c r="R320" s="248"/>
      <c r="S320" s="248"/>
      <c r="T320" s="248"/>
      <c r="U320" s="248"/>
    </row>
    <row r="321" spans="1:21" s="501" customFormat="1" ht="8.25" x14ac:dyDescent="0.15">
      <c r="A321" s="503"/>
      <c r="B321" s="515"/>
      <c r="C321" s="515">
        <v>426</v>
      </c>
      <c r="D321" s="516">
        <v>0</v>
      </c>
      <c r="E321" s="512" t="s">
        <v>406</v>
      </c>
      <c r="F321" s="521">
        <v>23500</v>
      </c>
      <c r="G321" s="521">
        <v>0</v>
      </c>
      <c r="H321" s="248">
        <f t="shared" si="55"/>
        <v>0</v>
      </c>
      <c r="I321" s="248">
        <f t="shared" si="56"/>
        <v>0</v>
      </c>
      <c r="J321" s="248"/>
      <c r="K321" s="521">
        <v>0</v>
      </c>
      <c r="L321" s="248"/>
      <c r="M321" s="248"/>
      <c r="N321" s="248"/>
      <c r="O321" s="248"/>
      <c r="P321" s="248"/>
      <c r="Q321" s="248">
        <f t="shared" si="57"/>
        <v>0</v>
      </c>
      <c r="R321" s="248"/>
      <c r="S321" s="248"/>
      <c r="T321" s="248"/>
      <c r="U321" s="248"/>
    </row>
    <row r="322" spans="1:21" s="501" customFormat="1" ht="8.25" x14ac:dyDescent="0.15">
      <c r="A322" s="503"/>
      <c r="B322" s="515"/>
      <c r="C322" s="515">
        <v>430</v>
      </c>
      <c r="D322" s="516">
        <v>0</v>
      </c>
      <c r="E322" s="512" t="s">
        <v>395</v>
      </c>
      <c r="F322" s="521">
        <v>5500</v>
      </c>
      <c r="G322" s="521">
        <v>55.35</v>
      </c>
      <c r="H322" s="248">
        <f t="shared" si="55"/>
        <v>1.0063636363636363</v>
      </c>
      <c r="I322" s="248">
        <f t="shared" si="56"/>
        <v>55.35</v>
      </c>
      <c r="J322" s="248"/>
      <c r="K322" s="521">
        <v>55.35</v>
      </c>
      <c r="L322" s="248"/>
      <c r="M322" s="248"/>
      <c r="N322" s="248"/>
      <c r="O322" s="248"/>
      <c r="P322" s="248"/>
      <c r="Q322" s="248">
        <f t="shared" si="57"/>
        <v>0</v>
      </c>
      <c r="R322" s="248"/>
      <c r="S322" s="248"/>
      <c r="T322" s="248"/>
      <c r="U322" s="248"/>
    </row>
    <row r="323" spans="1:21" s="501" customFormat="1" ht="16.5" x14ac:dyDescent="0.15">
      <c r="A323" s="503"/>
      <c r="B323" s="515"/>
      <c r="C323" s="515">
        <v>441</v>
      </c>
      <c r="D323" s="516">
        <v>0</v>
      </c>
      <c r="E323" s="512" t="s">
        <v>432</v>
      </c>
      <c r="F323" s="521">
        <v>1500</v>
      </c>
      <c r="G323" s="521">
        <v>461.91</v>
      </c>
      <c r="H323" s="248">
        <f t="shared" si="55"/>
        <v>30.794</v>
      </c>
      <c r="I323" s="248">
        <f t="shared" si="56"/>
        <v>461.91</v>
      </c>
      <c r="J323" s="248"/>
      <c r="K323" s="521">
        <v>461.91</v>
      </c>
      <c r="L323" s="248"/>
      <c r="M323" s="248"/>
      <c r="N323" s="248"/>
      <c r="O323" s="248"/>
      <c r="P323" s="248"/>
      <c r="Q323" s="248">
        <f t="shared" si="57"/>
        <v>0</v>
      </c>
      <c r="R323" s="248"/>
      <c r="S323" s="248"/>
      <c r="T323" s="248"/>
      <c r="U323" s="248"/>
    </row>
    <row r="324" spans="1:21" s="501" customFormat="1" ht="24.75" x14ac:dyDescent="0.15">
      <c r="A324" s="503"/>
      <c r="B324" s="515"/>
      <c r="C324" s="515">
        <v>444</v>
      </c>
      <c r="D324" s="516">
        <v>0</v>
      </c>
      <c r="E324" s="512" t="s">
        <v>414</v>
      </c>
      <c r="F324" s="521">
        <v>13630</v>
      </c>
      <c r="G324" s="521">
        <v>10222.5</v>
      </c>
      <c r="H324" s="248">
        <f t="shared" si="55"/>
        <v>75</v>
      </c>
      <c r="I324" s="248">
        <f t="shared" si="56"/>
        <v>10222.5</v>
      </c>
      <c r="J324" s="248"/>
      <c r="K324" s="521">
        <v>10222.5</v>
      </c>
      <c r="L324" s="248"/>
      <c r="M324" s="248"/>
      <c r="N324" s="248"/>
      <c r="O324" s="248"/>
      <c r="P324" s="248"/>
      <c r="Q324" s="248">
        <f t="shared" si="57"/>
        <v>0</v>
      </c>
      <c r="R324" s="248"/>
      <c r="S324" s="248"/>
      <c r="T324" s="248"/>
      <c r="U324" s="248"/>
    </row>
    <row r="325" spans="1:21" s="501" customFormat="1" ht="49.5" x14ac:dyDescent="0.15">
      <c r="A325" s="178"/>
      <c r="B325" s="178">
        <v>80153</v>
      </c>
      <c r="C325" s="178"/>
      <c r="D325" s="179"/>
      <c r="E325" s="179" t="s">
        <v>561</v>
      </c>
      <c r="F325" s="248">
        <f>F326</f>
        <v>123146.48</v>
      </c>
      <c r="G325" s="248">
        <f t="shared" ref="G325:U325" si="64">G326</f>
        <v>0</v>
      </c>
      <c r="H325" s="248">
        <f t="shared" si="55"/>
        <v>0</v>
      </c>
      <c r="I325" s="248">
        <f t="shared" si="64"/>
        <v>0</v>
      </c>
      <c r="J325" s="248">
        <f t="shared" si="64"/>
        <v>0</v>
      </c>
      <c r="K325" s="248">
        <f t="shared" si="64"/>
        <v>0</v>
      </c>
      <c r="L325" s="248">
        <f t="shared" si="64"/>
        <v>0</v>
      </c>
      <c r="M325" s="248">
        <f t="shared" si="64"/>
        <v>0</v>
      </c>
      <c r="N325" s="248">
        <f t="shared" si="64"/>
        <v>0</v>
      </c>
      <c r="O325" s="248">
        <f t="shared" si="64"/>
        <v>0</v>
      </c>
      <c r="P325" s="248">
        <f t="shared" si="64"/>
        <v>0</v>
      </c>
      <c r="Q325" s="248">
        <f t="shared" si="64"/>
        <v>0</v>
      </c>
      <c r="R325" s="248">
        <f t="shared" si="64"/>
        <v>0</v>
      </c>
      <c r="S325" s="248">
        <f t="shared" si="64"/>
        <v>0</v>
      </c>
      <c r="T325" s="248">
        <f t="shared" si="64"/>
        <v>0</v>
      </c>
      <c r="U325" s="248">
        <f t="shared" si="64"/>
        <v>0</v>
      </c>
    </row>
    <row r="326" spans="1:21" s="501" customFormat="1" ht="24.75" x14ac:dyDescent="0.15">
      <c r="A326" s="503"/>
      <c r="B326" s="515"/>
      <c r="C326" s="515">
        <v>424</v>
      </c>
      <c r="D326" s="516">
        <v>0</v>
      </c>
      <c r="E326" s="512" t="s">
        <v>438</v>
      </c>
      <c r="F326" s="521">
        <v>123146.48</v>
      </c>
      <c r="G326" s="521">
        <v>0</v>
      </c>
      <c r="H326" s="248">
        <f t="shared" si="55"/>
        <v>0</v>
      </c>
      <c r="I326" s="248">
        <f t="shared" si="56"/>
        <v>0</v>
      </c>
      <c r="J326" s="248"/>
      <c r="K326" s="521">
        <v>0</v>
      </c>
      <c r="L326" s="248"/>
      <c r="M326" s="248"/>
      <c r="N326" s="248"/>
      <c r="O326" s="248"/>
      <c r="P326" s="248"/>
      <c r="Q326" s="248">
        <f t="shared" si="57"/>
        <v>0</v>
      </c>
      <c r="R326" s="248"/>
      <c r="S326" s="248"/>
      <c r="T326" s="248"/>
      <c r="U326" s="248"/>
    </row>
    <row r="327" spans="1:21" s="501" customFormat="1" ht="8.25" x14ac:dyDescent="0.15">
      <c r="A327" s="503"/>
      <c r="B327" s="515">
        <v>80195</v>
      </c>
      <c r="C327" s="515"/>
      <c r="D327" s="516"/>
      <c r="E327" s="179" t="s">
        <v>106</v>
      </c>
      <c r="F327" s="521">
        <f>SUM(F328:F332)</f>
        <v>25260</v>
      </c>
      <c r="G327" s="521">
        <f t="shared" ref="G327:U327" si="65">SUM(G328:G332)</f>
        <v>600</v>
      </c>
      <c r="H327" s="248">
        <f t="shared" si="55"/>
        <v>2.3752969121140142</v>
      </c>
      <c r="I327" s="521">
        <f t="shared" si="65"/>
        <v>600</v>
      </c>
      <c r="J327" s="521">
        <f t="shared" si="65"/>
        <v>0</v>
      </c>
      <c r="K327" s="521">
        <f t="shared" si="65"/>
        <v>600</v>
      </c>
      <c r="L327" s="521">
        <f t="shared" si="65"/>
        <v>0</v>
      </c>
      <c r="M327" s="521">
        <f t="shared" si="65"/>
        <v>0</v>
      </c>
      <c r="N327" s="521">
        <f t="shared" si="65"/>
        <v>0</v>
      </c>
      <c r="O327" s="521">
        <f t="shared" si="65"/>
        <v>0</v>
      </c>
      <c r="P327" s="521">
        <f t="shared" si="65"/>
        <v>0</v>
      </c>
      <c r="Q327" s="521">
        <f t="shared" si="65"/>
        <v>0</v>
      </c>
      <c r="R327" s="521">
        <f t="shared" si="65"/>
        <v>0</v>
      </c>
      <c r="S327" s="521">
        <f t="shared" si="65"/>
        <v>0</v>
      </c>
      <c r="T327" s="521">
        <f t="shared" si="65"/>
        <v>0</v>
      </c>
      <c r="U327" s="521">
        <f t="shared" si="65"/>
        <v>0</v>
      </c>
    </row>
    <row r="328" spans="1:21" s="501" customFormat="1" ht="16.5" x14ac:dyDescent="0.15">
      <c r="A328" s="503"/>
      <c r="B328" s="515"/>
      <c r="C328" s="515">
        <v>421</v>
      </c>
      <c r="D328" s="516">
        <v>0</v>
      </c>
      <c r="E328" s="512" t="s">
        <v>401</v>
      </c>
      <c r="F328" s="521">
        <v>2000</v>
      </c>
      <c r="G328" s="521">
        <v>600</v>
      </c>
      <c r="H328" s="248">
        <f t="shared" si="55"/>
        <v>30</v>
      </c>
      <c r="I328" s="248">
        <f t="shared" si="56"/>
        <v>600</v>
      </c>
      <c r="J328" s="248"/>
      <c r="K328" s="521">
        <v>600</v>
      </c>
      <c r="L328" s="248"/>
      <c r="M328" s="248"/>
      <c r="N328" s="248"/>
      <c r="O328" s="248"/>
      <c r="P328" s="248"/>
      <c r="Q328" s="248">
        <f t="shared" si="57"/>
        <v>0</v>
      </c>
      <c r="R328" s="248"/>
      <c r="S328" s="248"/>
      <c r="T328" s="248"/>
      <c r="U328" s="248"/>
    </row>
    <row r="329" spans="1:21" s="501" customFormat="1" ht="16.5" x14ac:dyDescent="0.15">
      <c r="A329" s="503"/>
      <c r="B329" s="515"/>
      <c r="C329" s="515">
        <v>421</v>
      </c>
      <c r="D329" s="516">
        <v>1</v>
      </c>
      <c r="E329" s="512" t="s">
        <v>401</v>
      </c>
      <c r="F329" s="521">
        <v>2000</v>
      </c>
      <c r="G329" s="521">
        <v>0</v>
      </c>
      <c r="H329" s="248">
        <f t="shared" si="55"/>
        <v>0</v>
      </c>
      <c r="I329" s="248">
        <f t="shared" si="56"/>
        <v>0</v>
      </c>
      <c r="J329" s="248"/>
      <c r="K329" s="521"/>
      <c r="L329" s="248"/>
      <c r="M329" s="248"/>
      <c r="N329" s="248"/>
      <c r="O329" s="248"/>
      <c r="P329" s="248"/>
      <c r="Q329" s="248">
        <f t="shared" si="57"/>
        <v>0</v>
      </c>
      <c r="R329" s="248"/>
      <c r="S329" s="248"/>
      <c r="T329" s="248"/>
      <c r="U329" s="248"/>
    </row>
    <row r="330" spans="1:21" s="501" customFormat="1" ht="8.25" x14ac:dyDescent="0.15">
      <c r="A330" s="503"/>
      <c r="B330" s="515"/>
      <c r="C330" s="515">
        <v>430</v>
      </c>
      <c r="D330" s="516">
        <v>1</v>
      </c>
      <c r="E330" s="512" t="s">
        <v>395</v>
      </c>
      <c r="F330" s="521">
        <v>11000</v>
      </c>
      <c r="G330" s="521">
        <v>0</v>
      </c>
      <c r="H330" s="248">
        <f t="shared" si="55"/>
        <v>0</v>
      </c>
      <c r="I330" s="248">
        <f t="shared" si="56"/>
        <v>0</v>
      </c>
      <c r="J330" s="248"/>
      <c r="K330" s="521"/>
      <c r="L330" s="248"/>
      <c r="M330" s="248"/>
      <c r="N330" s="248"/>
      <c r="O330" s="248"/>
      <c r="P330" s="248"/>
      <c r="Q330" s="248">
        <f t="shared" si="57"/>
        <v>0</v>
      </c>
      <c r="R330" s="248"/>
      <c r="S330" s="248"/>
      <c r="T330" s="248"/>
      <c r="U330" s="248"/>
    </row>
    <row r="331" spans="1:21" s="501" customFormat="1" ht="16.5" x14ac:dyDescent="0.15">
      <c r="A331" s="503"/>
      <c r="B331" s="515"/>
      <c r="C331" s="515">
        <v>442</v>
      </c>
      <c r="D331" s="516">
        <v>1</v>
      </c>
      <c r="E331" s="512" t="s">
        <v>433</v>
      </c>
      <c r="F331" s="521">
        <v>9760</v>
      </c>
      <c r="G331" s="521">
        <v>0</v>
      </c>
      <c r="H331" s="248">
        <f t="shared" ref="H331:H394" si="66">G331/F331*100</f>
        <v>0</v>
      </c>
      <c r="I331" s="248">
        <f t="shared" ref="I331:I394" si="67">SUM(J331:P331)</f>
        <v>0</v>
      </c>
      <c r="J331" s="248"/>
      <c r="K331" s="521"/>
      <c r="L331" s="248"/>
      <c r="M331" s="248"/>
      <c r="N331" s="248"/>
      <c r="O331" s="248"/>
      <c r="P331" s="248"/>
      <c r="Q331" s="248">
        <f t="shared" ref="Q331:Q394" si="68">R331</f>
        <v>0</v>
      </c>
      <c r="R331" s="248"/>
      <c r="S331" s="248"/>
      <c r="T331" s="248"/>
      <c r="U331" s="248"/>
    </row>
    <row r="332" spans="1:21" s="501" customFormat="1" ht="8.25" x14ac:dyDescent="0.15">
      <c r="A332" s="503"/>
      <c r="B332" s="515"/>
      <c r="C332" s="515">
        <v>443</v>
      </c>
      <c r="D332" s="516">
        <v>1</v>
      </c>
      <c r="E332" s="512" t="s">
        <v>405</v>
      </c>
      <c r="F332" s="521">
        <v>500</v>
      </c>
      <c r="G332" s="521">
        <v>0</v>
      </c>
      <c r="H332" s="248">
        <f t="shared" si="66"/>
        <v>0</v>
      </c>
      <c r="I332" s="248">
        <f t="shared" si="67"/>
        <v>0</v>
      </c>
      <c r="J332" s="248"/>
      <c r="K332" s="521"/>
      <c r="L332" s="248"/>
      <c r="M332" s="248"/>
      <c r="N332" s="248"/>
      <c r="O332" s="248"/>
      <c r="P332" s="248"/>
      <c r="Q332" s="248">
        <f t="shared" si="68"/>
        <v>0</v>
      </c>
      <c r="R332" s="248"/>
      <c r="S332" s="248"/>
      <c r="T332" s="248"/>
      <c r="U332" s="248"/>
    </row>
    <row r="333" spans="1:21" s="252" customFormat="1" ht="8.25" x14ac:dyDescent="0.15">
      <c r="A333" s="97">
        <v>851</v>
      </c>
      <c r="B333" s="97"/>
      <c r="C333" s="97"/>
      <c r="D333" s="98"/>
      <c r="E333" s="98" t="s">
        <v>49</v>
      </c>
      <c r="F333" s="99">
        <f>F334+F337+F348</f>
        <v>615279.23</v>
      </c>
      <c r="G333" s="99">
        <f t="shared" ref="G333:U333" si="69">G334+G337+G348</f>
        <v>134616.48000000001</v>
      </c>
      <c r="H333" s="99">
        <f t="shared" si="66"/>
        <v>21.878924793219497</v>
      </c>
      <c r="I333" s="99">
        <f t="shared" si="69"/>
        <v>134616.48000000001</v>
      </c>
      <c r="J333" s="99">
        <f t="shared" si="69"/>
        <v>28702.37</v>
      </c>
      <c r="K333" s="99">
        <f t="shared" si="69"/>
        <v>101132.11</v>
      </c>
      <c r="L333" s="99">
        <f t="shared" si="69"/>
        <v>4782</v>
      </c>
      <c r="M333" s="99">
        <f t="shared" si="69"/>
        <v>0</v>
      </c>
      <c r="N333" s="99">
        <f t="shared" si="69"/>
        <v>0</v>
      </c>
      <c r="O333" s="99">
        <f t="shared" si="69"/>
        <v>0</v>
      </c>
      <c r="P333" s="99">
        <f t="shared" si="69"/>
        <v>0</v>
      </c>
      <c r="Q333" s="99">
        <f t="shared" si="69"/>
        <v>0</v>
      </c>
      <c r="R333" s="99">
        <f t="shared" si="69"/>
        <v>0</v>
      </c>
      <c r="S333" s="99">
        <f t="shared" si="69"/>
        <v>0</v>
      </c>
      <c r="T333" s="99">
        <f t="shared" si="69"/>
        <v>0</v>
      </c>
      <c r="U333" s="99">
        <f t="shared" si="69"/>
        <v>0</v>
      </c>
    </row>
    <row r="334" spans="1:21" s="501" customFormat="1" ht="8.25" x14ac:dyDescent="0.15">
      <c r="A334" s="178"/>
      <c r="B334" s="178">
        <v>85153</v>
      </c>
      <c r="C334" s="178"/>
      <c r="D334" s="179"/>
      <c r="E334" s="179" t="s">
        <v>118</v>
      </c>
      <c r="F334" s="248">
        <f>F335+F336</f>
        <v>9400</v>
      </c>
      <c r="G334" s="248">
        <f t="shared" ref="G334:U334" si="70">G335+G336</f>
        <v>0</v>
      </c>
      <c r="H334" s="248">
        <f t="shared" si="66"/>
        <v>0</v>
      </c>
      <c r="I334" s="248">
        <f t="shared" si="70"/>
        <v>0</v>
      </c>
      <c r="J334" s="248">
        <f t="shared" si="70"/>
        <v>0</v>
      </c>
      <c r="K334" s="248">
        <f t="shared" si="70"/>
        <v>0</v>
      </c>
      <c r="L334" s="248">
        <f t="shared" si="70"/>
        <v>0</v>
      </c>
      <c r="M334" s="248">
        <f t="shared" si="70"/>
        <v>0</v>
      </c>
      <c r="N334" s="248">
        <f t="shared" si="70"/>
        <v>0</v>
      </c>
      <c r="O334" s="248">
        <f t="shared" si="70"/>
        <v>0</v>
      </c>
      <c r="P334" s="248">
        <f t="shared" si="70"/>
        <v>0</v>
      </c>
      <c r="Q334" s="248">
        <f t="shared" si="70"/>
        <v>0</v>
      </c>
      <c r="R334" s="248">
        <f t="shared" si="70"/>
        <v>0</v>
      </c>
      <c r="S334" s="248">
        <f t="shared" si="70"/>
        <v>0</v>
      </c>
      <c r="T334" s="248">
        <f t="shared" si="70"/>
        <v>0</v>
      </c>
      <c r="U334" s="248">
        <f t="shared" si="70"/>
        <v>0</v>
      </c>
    </row>
    <row r="335" spans="1:21" s="501" customFormat="1" ht="16.5" x14ac:dyDescent="0.15">
      <c r="A335" s="503"/>
      <c r="B335" s="515"/>
      <c r="C335" s="515">
        <v>421</v>
      </c>
      <c r="D335" s="516">
        <v>0</v>
      </c>
      <c r="E335" s="512" t="s">
        <v>401</v>
      </c>
      <c r="F335" s="521">
        <v>3400</v>
      </c>
      <c r="G335" s="521">
        <v>0</v>
      </c>
      <c r="H335" s="248">
        <f t="shared" si="66"/>
        <v>0</v>
      </c>
      <c r="I335" s="248">
        <f t="shared" si="67"/>
        <v>0</v>
      </c>
      <c r="J335" s="248"/>
      <c r="K335" s="521"/>
      <c r="L335" s="248"/>
      <c r="M335" s="248"/>
      <c r="N335" s="248"/>
      <c r="O335" s="248"/>
      <c r="P335" s="248"/>
      <c r="Q335" s="248">
        <f t="shared" si="68"/>
        <v>0</v>
      </c>
      <c r="R335" s="248"/>
      <c r="S335" s="248"/>
      <c r="T335" s="248"/>
      <c r="U335" s="248"/>
    </row>
    <row r="336" spans="1:21" s="501" customFormat="1" ht="8.25" x14ac:dyDescent="0.15">
      <c r="A336" s="503"/>
      <c r="B336" s="515"/>
      <c r="C336" s="515">
        <v>430</v>
      </c>
      <c r="D336" s="516">
        <v>0</v>
      </c>
      <c r="E336" s="512" t="s">
        <v>395</v>
      </c>
      <c r="F336" s="521">
        <v>6000</v>
      </c>
      <c r="G336" s="521">
        <v>0</v>
      </c>
      <c r="H336" s="248">
        <f t="shared" si="66"/>
        <v>0</v>
      </c>
      <c r="I336" s="248">
        <f t="shared" si="67"/>
        <v>0</v>
      </c>
      <c r="J336" s="248"/>
      <c r="K336" s="521"/>
      <c r="L336" s="248"/>
      <c r="M336" s="248"/>
      <c r="N336" s="248"/>
      <c r="O336" s="248"/>
      <c r="P336" s="248"/>
      <c r="Q336" s="248">
        <f t="shared" si="68"/>
        <v>0</v>
      </c>
      <c r="R336" s="248"/>
      <c r="S336" s="248"/>
      <c r="T336" s="248"/>
      <c r="U336" s="248"/>
    </row>
    <row r="337" spans="1:21" s="501" customFormat="1" ht="16.5" x14ac:dyDescent="0.15">
      <c r="A337" s="503"/>
      <c r="B337" s="178">
        <v>85154</v>
      </c>
      <c r="C337" s="178"/>
      <c r="D337" s="179"/>
      <c r="E337" s="179" t="s">
        <v>119</v>
      </c>
      <c r="F337" s="521">
        <f>SUM(F338:F347)</f>
        <v>370600</v>
      </c>
      <c r="G337" s="521">
        <f t="shared" ref="G337:U337" si="71">SUM(G338:G347)</f>
        <v>131616.48000000001</v>
      </c>
      <c r="H337" s="248">
        <f t="shared" si="66"/>
        <v>35.514430652995145</v>
      </c>
      <c r="I337" s="521">
        <f t="shared" si="71"/>
        <v>131616.48000000001</v>
      </c>
      <c r="J337" s="521">
        <f t="shared" si="71"/>
        <v>28702.37</v>
      </c>
      <c r="K337" s="521">
        <f t="shared" si="71"/>
        <v>101132.11</v>
      </c>
      <c r="L337" s="521">
        <f t="shared" si="71"/>
        <v>1782</v>
      </c>
      <c r="M337" s="521">
        <f t="shared" si="71"/>
        <v>0</v>
      </c>
      <c r="N337" s="521">
        <f t="shared" si="71"/>
        <v>0</v>
      </c>
      <c r="O337" s="521">
        <f t="shared" si="71"/>
        <v>0</v>
      </c>
      <c r="P337" s="521">
        <f t="shared" si="71"/>
        <v>0</v>
      </c>
      <c r="Q337" s="521">
        <f t="shared" si="71"/>
        <v>0</v>
      </c>
      <c r="R337" s="521">
        <f t="shared" si="71"/>
        <v>0</v>
      </c>
      <c r="S337" s="521">
        <f t="shared" si="71"/>
        <v>0</v>
      </c>
      <c r="T337" s="521">
        <f t="shared" si="71"/>
        <v>0</v>
      </c>
      <c r="U337" s="521">
        <f t="shared" si="71"/>
        <v>0</v>
      </c>
    </row>
    <row r="338" spans="1:21" s="501" customFormat="1" ht="57.75" x14ac:dyDescent="0.15">
      <c r="A338" s="503"/>
      <c r="B338" s="178"/>
      <c r="C338" s="178">
        <v>271</v>
      </c>
      <c r="D338" s="179">
        <v>0</v>
      </c>
      <c r="E338" s="179" t="s">
        <v>591</v>
      </c>
      <c r="F338" s="521">
        <v>2000</v>
      </c>
      <c r="G338" s="521">
        <v>1782</v>
      </c>
      <c r="H338" s="248">
        <f t="shared" si="66"/>
        <v>89.1</v>
      </c>
      <c r="I338" s="248">
        <f t="shared" si="67"/>
        <v>1782</v>
      </c>
      <c r="J338" s="521"/>
      <c r="K338" s="521"/>
      <c r="L338" s="521">
        <v>1782</v>
      </c>
      <c r="M338" s="521"/>
      <c r="N338" s="248"/>
      <c r="O338" s="248"/>
      <c r="P338" s="248"/>
      <c r="Q338" s="248">
        <f t="shared" si="68"/>
        <v>0</v>
      </c>
      <c r="R338" s="248"/>
      <c r="S338" s="248"/>
      <c r="T338" s="248"/>
      <c r="U338" s="248"/>
    </row>
    <row r="339" spans="1:21" s="501" customFormat="1" ht="24.75" x14ac:dyDescent="0.15">
      <c r="A339" s="503"/>
      <c r="B339" s="515"/>
      <c r="C339" s="515">
        <v>280</v>
      </c>
      <c r="D339" s="516">
        <v>0</v>
      </c>
      <c r="E339" s="512" t="s">
        <v>413</v>
      </c>
      <c r="F339" s="521">
        <v>134000</v>
      </c>
      <c r="G339" s="521">
        <v>64000</v>
      </c>
      <c r="H339" s="248">
        <f t="shared" si="66"/>
        <v>47.761194029850742</v>
      </c>
      <c r="I339" s="248">
        <f t="shared" si="67"/>
        <v>64000</v>
      </c>
      <c r="J339" s="248"/>
      <c r="K339" s="521">
        <v>64000</v>
      </c>
      <c r="L339" s="521"/>
      <c r="M339" s="248"/>
      <c r="N339" s="248"/>
      <c r="O339" s="248"/>
      <c r="P339" s="248"/>
      <c r="Q339" s="248">
        <f t="shared" si="68"/>
        <v>0</v>
      </c>
      <c r="R339" s="248"/>
      <c r="S339" s="248"/>
      <c r="T339" s="248"/>
      <c r="U339" s="248"/>
    </row>
    <row r="340" spans="1:21" s="501" customFormat="1" ht="16.5" x14ac:dyDescent="0.15">
      <c r="A340" s="503"/>
      <c r="B340" s="515"/>
      <c r="C340" s="515">
        <v>411</v>
      </c>
      <c r="D340" s="516">
        <v>0</v>
      </c>
      <c r="E340" s="512" t="s">
        <v>398</v>
      </c>
      <c r="F340" s="521">
        <v>3100</v>
      </c>
      <c r="G340" s="521">
        <v>1253.21</v>
      </c>
      <c r="H340" s="248">
        <f t="shared" si="66"/>
        <v>40.426129032258068</v>
      </c>
      <c r="I340" s="248">
        <f t="shared" si="67"/>
        <v>1253.21</v>
      </c>
      <c r="J340" s="521">
        <v>1253.21</v>
      </c>
      <c r="K340" s="248"/>
      <c r="L340" s="248"/>
      <c r="M340" s="248"/>
      <c r="N340" s="248"/>
      <c r="O340" s="248"/>
      <c r="P340" s="248"/>
      <c r="Q340" s="248">
        <f t="shared" si="68"/>
        <v>0</v>
      </c>
      <c r="R340" s="248"/>
      <c r="S340" s="248"/>
      <c r="T340" s="248"/>
      <c r="U340" s="248"/>
    </row>
    <row r="341" spans="1:21" s="501" customFormat="1" ht="16.5" x14ac:dyDescent="0.15">
      <c r="A341" s="503"/>
      <c r="B341" s="515"/>
      <c r="C341" s="515">
        <v>417</v>
      </c>
      <c r="D341" s="516">
        <v>0</v>
      </c>
      <c r="E341" s="512" t="s">
        <v>400</v>
      </c>
      <c r="F341" s="521">
        <v>44000</v>
      </c>
      <c r="G341" s="521">
        <v>27449.16</v>
      </c>
      <c r="H341" s="248">
        <f t="shared" si="66"/>
        <v>62.384454545454545</v>
      </c>
      <c r="I341" s="248">
        <f t="shared" si="67"/>
        <v>27449.16</v>
      </c>
      <c r="J341" s="521">
        <v>27449.16</v>
      </c>
      <c r="K341" s="248"/>
      <c r="L341" s="248"/>
      <c r="M341" s="248"/>
      <c r="N341" s="248"/>
      <c r="O341" s="248"/>
      <c r="P341" s="248"/>
      <c r="Q341" s="248">
        <f t="shared" si="68"/>
        <v>0</v>
      </c>
      <c r="R341" s="248"/>
      <c r="S341" s="248"/>
      <c r="T341" s="248"/>
      <c r="U341" s="248"/>
    </row>
    <row r="342" spans="1:21" s="501" customFormat="1" ht="16.5" x14ac:dyDescent="0.15">
      <c r="A342" s="503"/>
      <c r="B342" s="515"/>
      <c r="C342" s="515">
        <v>421</v>
      </c>
      <c r="D342" s="516">
        <v>0</v>
      </c>
      <c r="E342" s="512" t="s">
        <v>401</v>
      </c>
      <c r="F342" s="521">
        <v>25000</v>
      </c>
      <c r="G342" s="521">
        <v>2470.4499999999998</v>
      </c>
      <c r="H342" s="248">
        <f t="shared" si="66"/>
        <v>9.8817999999999984</v>
      </c>
      <c r="I342" s="248">
        <f t="shared" si="67"/>
        <v>2470.4499999999998</v>
      </c>
      <c r="J342" s="248"/>
      <c r="K342" s="521">
        <v>2470.4499999999998</v>
      </c>
      <c r="L342" s="248"/>
      <c r="M342" s="248"/>
      <c r="N342" s="248"/>
      <c r="O342" s="248"/>
      <c r="P342" s="248"/>
      <c r="Q342" s="248">
        <f t="shared" si="68"/>
        <v>0</v>
      </c>
      <c r="R342" s="248"/>
      <c r="S342" s="248"/>
      <c r="T342" s="248"/>
      <c r="U342" s="248"/>
    </row>
    <row r="343" spans="1:21" s="501" customFormat="1" ht="8.25" x14ac:dyDescent="0.15">
      <c r="A343" s="503"/>
      <c r="B343" s="515"/>
      <c r="C343" s="515">
        <v>426</v>
      </c>
      <c r="D343" s="516">
        <v>0</v>
      </c>
      <c r="E343" s="512" t="s">
        <v>406</v>
      </c>
      <c r="F343" s="521">
        <v>35000</v>
      </c>
      <c r="G343" s="521">
        <v>9492.27</v>
      </c>
      <c r="H343" s="248">
        <f t="shared" si="66"/>
        <v>27.120771428571427</v>
      </c>
      <c r="I343" s="248">
        <f t="shared" si="67"/>
        <v>9492.27</v>
      </c>
      <c r="J343" s="248"/>
      <c r="K343" s="521">
        <v>9492.27</v>
      </c>
      <c r="L343" s="248"/>
      <c r="M343" s="248"/>
      <c r="N343" s="248"/>
      <c r="O343" s="248"/>
      <c r="P343" s="248"/>
      <c r="Q343" s="248">
        <f t="shared" si="68"/>
        <v>0</v>
      </c>
      <c r="R343" s="248"/>
      <c r="S343" s="248"/>
      <c r="T343" s="248"/>
      <c r="U343" s="248"/>
    </row>
    <row r="344" spans="1:21" s="501" customFormat="1" ht="8.25" x14ac:dyDescent="0.15">
      <c r="A344" s="503"/>
      <c r="B344" s="515"/>
      <c r="C344" s="515">
        <v>430</v>
      </c>
      <c r="D344" s="516">
        <v>0</v>
      </c>
      <c r="E344" s="512" t="s">
        <v>395</v>
      </c>
      <c r="F344" s="521">
        <v>123000</v>
      </c>
      <c r="G344" s="521">
        <v>25169.39</v>
      </c>
      <c r="H344" s="248">
        <f t="shared" si="66"/>
        <v>20.462918699186989</v>
      </c>
      <c r="I344" s="248">
        <f t="shared" si="67"/>
        <v>25169.39</v>
      </c>
      <c r="J344" s="248"/>
      <c r="K344" s="521">
        <v>25169.39</v>
      </c>
      <c r="L344" s="248"/>
      <c r="M344" s="248"/>
      <c r="N344" s="248"/>
      <c r="O344" s="248"/>
      <c r="P344" s="248"/>
      <c r="Q344" s="248">
        <f t="shared" si="68"/>
        <v>0</v>
      </c>
      <c r="R344" s="248"/>
      <c r="S344" s="248"/>
      <c r="T344" s="248"/>
      <c r="U344" s="248"/>
    </row>
    <row r="345" spans="1:21" s="501" customFormat="1" ht="16.5" x14ac:dyDescent="0.15">
      <c r="A345" s="503"/>
      <c r="B345" s="515"/>
      <c r="C345" s="515">
        <v>441</v>
      </c>
      <c r="D345" s="516">
        <v>0</v>
      </c>
      <c r="E345" s="512" t="s">
        <v>432</v>
      </c>
      <c r="F345" s="521">
        <v>1000</v>
      </c>
      <c r="G345" s="521">
        <v>0</v>
      </c>
      <c r="H345" s="248">
        <f t="shared" si="66"/>
        <v>0</v>
      </c>
      <c r="I345" s="248">
        <f t="shared" si="67"/>
        <v>0</v>
      </c>
      <c r="J345" s="248"/>
      <c r="K345" s="521">
        <v>0</v>
      </c>
      <c r="L345" s="248"/>
      <c r="M345" s="248"/>
      <c r="N345" s="248"/>
      <c r="O345" s="248"/>
      <c r="P345" s="248"/>
      <c r="Q345" s="248">
        <f t="shared" si="68"/>
        <v>0</v>
      </c>
      <c r="R345" s="248"/>
      <c r="S345" s="248"/>
      <c r="T345" s="248"/>
      <c r="U345" s="248"/>
    </row>
    <row r="346" spans="1:21" s="501" customFormat="1" ht="24.75" x14ac:dyDescent="0.15">
      <c r="A346" s="503"/>
      <c r="B346" s="515"/>
      <c r="C346" s="515">
        <v>461</v>
      </c>
      <c r="D346" s="516">
        <v>0</v>
      </c>
      <c r="E346" s="512" t="s">
        <v>412</v>
      </c>
      <c r="F346" s="521">
        <v>500</v>
      </c>
      <c r="G346" s="521">
        <v>0</v>
      </c>
      <c r="H346" s="248">
        <f t="shared" si="66"/>
        <v>0</v>
      </c>
      <c r="I346" s="248">
        <f t="shared" si="67"/>
        <v>0</v>
      </c>
      <c r="J346" s="248"/>
      <c r="K346" s="521">
        <v>0</v>
      </c>
      <c r="L346" s="248"/>
      <c r="M346" s="248"/>
      <c r="N346" s="248"/>
      <c r="O346" s="248"/>
      <c r="P346" s="248"/>
      <c r="Q346" s="248">
        <f t="shared" si="68"/>
        <v>0</v>
      </c>
      <c r="R346" s="248"/>
      <c r="S346" s="248"/>
      <c r="T346" s="248"/>
      <c r="U346" s="248"/>
    </row>
    <row r="347" spans="1:21" s="501" customFormat="1" ht="24.75" x14ac:dyDescent="0.15">
      <c r="A347" s="503"/>
      <c r="B347" s="515"/>
      <c r="C347" s="515">
        <v>470</v>
      </c>
      <c r="D347" s="516">
        <v>0</v>
      </c>
      <c r="E347" s="512" t="s">
        <v>430</v>
      </c>
      <c r="F347" s="521">
        <v>3000</v>
      </c>
      <c r="G347" s="521">
        <v>0</v>
      </c>
      <c r="H347" s="248">
        <f t="shared" si="66"/>
        <v>0</v>
      </c>
      <c r="I347" s="248">
        <f t="shared" si="67"/>
        <v>0</v>
      </c>
      <c r="J347" s="248"/>
      <c r="K347" s="521">
        <v>0</v>
      </c>
      <c r="L347" s="248"/>
      <c r="M347" s="248"/>
      <c r="N347" s="248"/>
      <c r="O347" s="248"/>
      <c r="P347" s="248"/>
      <c r="Q347" s="248">
        <f t="shared" si="68"/>
        <v>0</v>
      </c>
      <c r="R347" s="248"/>
      <c r="S347" s="248"/>
      <c r="T347" s="248"/>
      <c r="U347" s="248"/>
    </row>
    <row r="348" spans="1:21" s="501" customFormat="1" ht="8.25" x14ac:dyDescent="0.15">
      <c r="A348" s="503"/>
      <c r="B348" s="178">
        <v>85195</v>
      </c>
      <c r="C348" s="178"/>
      <c r="D348" s="179"/>
      <c r="E348" s="179" t="s">
        <v>106</v>
      </c>
      <c r="F348" s="521">
        <f>SUM(F349:F353)</f>
        <v>235279.23</v>
      </c>
      <c r="G348" s="521">
        <f t="shared" ref="G348:U348" si="72">SUM(G349:G353)</f>
        <v>3000</v>
      </c>
      <c r="H348" s="248">
        <f t="shared" si="66"/>
        <v>1.2750806775421697</v>
      </c>
      <c r="I348" s="521">
        <f t="shared" si="72"/>
        <v>3000</v>
      </c>
      <c r="J348" s="521">
        <f t="shared" si="72"/>
        <v>0</v>
      </c>
      <c r="K348" s="521">
        <f t="shared" si="72"/>
        <v>0</v>
      </c>
      <c r="L348" s="521">
        <f t="shared" si="72"/>
        <v>3000</v>
      </c>
      <c r="M348" s="521">
        <f t="shared" si="72"/>
        <v>0</v>
      </c>
      <c r="N348" s="521">
        <f t="shared" si="72"/>
        <v>0</v>
      </c>
      <c r="O348" s="521">
        <f t="shared" si="72"/>
        <v>0</v>
      </c>
      <c r="P348" s="521">
        <f t="shared" si="72"/>
        <v>0</v>
      </c>
      <c r="Q348" s="521">
        <f t="shared" si="72"/>
        <v>0</v>
      </c>
      <c r="R348" s="521">
        <f t="shared" si="72"/>
        <v>0</v>
      </c>
      <c r="S348" s="521">
        <f t="shared" si="72"/>
        <v>0</v>
      </c>
      <c r="T348" s="521">
        <f t="shared" si="72"/>
        <v>0</v>
      </c>
      <c r="U348" s="521">
        <f t="shared" si="72"/>
        <v>0</v>
      </c>
    </row>
    <row r="349" spans="1:21" s="501" customFormat="1" ht="57.75" x14ac:dyDescent="0.15">
      <c r="A349" s="503"/>
      <c r="B349" s="515"/>
      <c r="C349" s="515">
        <v>231</v>
      </c>
      <c r="D349" s="516">
        <v>0</v>
      </c>
      <c r="E349" s="512" t="s">
        <v>592</v>
      </c>
      <c r="F349" s="521">
        <v>2000</v>
      </c>
      <c r="G349" s="521">
        <v>0</v>
      </c>
      <c r="H349" s="248">
        <f t="shared" si="66"/>
        <v>0</v>
      </c>
      <c r="I349" s="248">
        <f t="shared" si="67"/>
        <v>0</v>
      </c>
      <c r="J349" s="523"/>
      <c r="K349" s="523"/>
      <c r="L349" s="521"/>
      <c r="M349" s="523"/>
      <c r="N349" s="523"/>
      <c r="O349" s="523"/>
      <c r="P349" s="523"/>
      <c r="Q349" s="248">
        <f t="shared" si="68"/>
        <v>0</v>
      </c>
      <c r="R349" s="523"/>
      <c r="S349" s="523"/>
      <c r="T349" s="523"/>
      <c r="U349" s="523"/>
    </row>
    <row r="350" spans="1:21" s="501" customFormat="1" ht="41.25" x14ac:dyDescent="0.15">
      <c r="A350" s="503"/>
      <c r="B350" s="515"/>
      <c r="C350" s="515">
        <v>282</v>
      </c>
      <c r="D350" s="516">
        <v>0</v>
      </c>
      <c r="E350" s="512" t="s">
        <v>404</v>
      </c>
      <c r="F350" s="521">
        <v>4500</v>
      </c>
      <c r="G350" s="521">
        <v>3000</v>
      </c>
      <c r="H350" s="248">
        <f t="shared" si="66"/>
        <v>66.666666666666657</v>
      </c>
      <c r="I350" s="248">
        <f t="shared" si="67"/>
        <v>3000</v>
      </c>
      <c r="J350" s="248"/>
      <c r="K350" s="248"/>
      <c r="L350" s="521">
        <v>3000</v>
      </c>
      <c r="M350" s="248"/>
      <c r="N350" s="248"/>
      <c r="O350" s="248"/>
      <c r="P350" s="248"/>
      <c r="Q350" s="248">
        <f t="shared" si="68"/>
        <v>0</v>
      </c>
      <c r="R350" s="248"/>
      <c r="S350" s="248"/>
      <c r="T350" s="248"/>
      <c r="U350" s="248"/>
    </row>
    <row r="351" spans="1:21" s="501" customFormat="1" ht="8.25" x14ac:dyDescent="0.15">
      <c r="A351" s="503"/>
      <c r="B351" s="515"/>
      <c r="C351" s="515">
        <v>430</v>
      </c>
      <c r="D351" s="516">
        <v>0</v>
      </c>
      <c r="E351" s="512" t="s">
        <v>395</v>
      </c>
      <c r="F351" s="521">
        <v>10000</v>
      </c>
      <c r="G351" s="521">
        <v>0</v>
      </c>
      <c r="H351" s="248">
        <f t="shared" si="66"/>
        <v>0</v>
      </c>
      <c r="I351" s="248">
        <f t="shared" si="67"/>
        <v>0</v>
      </c>
      <c r="J351" s="248"/>
      <c r="K351" s="521"/>
      <c r="L351" s="248"/>
      <c r="M351" s="248"/>
      <c r="N351" s="248"/>
      <c r="O351" s="248"/>
      <c r="P351" s="248"/>
      <c r="Q351" s="248">
        <f t="shared" si="68"/>
        <v>0</v>
      </c>
      <c r="R351" s="248"/>
      <c r="S351" s="248"/>
      <c r="T351" s="248"/>
      <c r="U351" s="248"/>
    </row>
    <row r="352" spans="1:21" s="501" customFormat="1" ht="16.5" x14ac:dyDescent="0.15">
      <c r="A352" s="503"/>
      <c r="B352" s="515"/>
      <c r="C352" s="515">
        <v>605</v>
      </c>
      <c r="D352" s="516">
        <v>7</v>
      </c>
      <c r="E352" s="512" t="s">
        <v>409</v>
      </c>
      <c r="F352" s="521">
        <v>185962.35</v>
      </c>
      <c r="G352" s="521">
        <v>0</v>
      </c>
      <c r="H352" s="248">
        <f t="shared" si="66"/>
        <v>0</v>
      </c>
      <c r="I352" s="248">
        <f t="shared" si="67"/>
        <v>0</v>
      </c>
      <c r="J352" s="248"/>
      <c r="K352" s="521"/>
      <c r="L352" s="248"/>
      <c r="M352" s="248"/>
      <c r="N352" s="248"/>
      <c r="O352" s="248"/>
      <c r="P352" s="248"/>
      <c r="Q352" s="248">
        <f t="shared" si="68"/>
        <v>0</v>
      </c>
      <c r="R352" s="248"/>
      <c r="S352" s="248"/>
      <c r="T352" s="248"/>
      <c r="U352" s="248"/>
    </row>
    <row r="353" spans="1:21" s="501" customFormat="1" ht="16.5" x14ac:dyDescent="0.15">
      <c r="A353" s="503"/>
      <c r="B353" s="515"/>
      <c r="C353" s="515">
        <v>605</v>
      </c>
      <c r="D353" s="516">
        <v>9</v>
      </c>
      <c r="E353" s="512" t="s">
        <v>409</v>
      </c>
      <c r="F353" s="521">
        <v>32816.879999999997</v>
      </c>
      <c r="G353" s="521">
        <v>0</v>
      </c>
      <c r="H353" s="248">
        <f t="shared" si="66"/>
        <v>0</v>
      </c>
      <c r="I353" s="248">
        <f t="shared" si="67"/>
        <v>0</v>
      </c>
      <c r="J353" s="248"/>
      <c r="K353" s="521"/>
      <c r="L353" s="248"/>
      <c r="M353" s="248"/>
      <c r="N353" s="248"/>
      <c r="O353" s="248"/>
      <c r="P353" s="248"/>
      <c r="Q353" s="248">
        <f t="shared" si="68"/>
        <v>0</v>
      </c>
      <c r="R353" s="248"/>
      <c r="S353" s="248"/>
      <c r="T353" s="248"/>
      <c r="U353" s="248"/>
    </row>
    <row r="354" spans="1:21" s="252" customFormat="1" ht="8.25" x14ac:dyDescent="0.15">
      <c r="A354" s="97">
        <v>852</v>
      </c>
      <c r="B354" s="97"/>
      <c r="C354" s="97"/>
      <c r="D354" s="98"/>
      <c r="E354" s="98" t="s">
        <v>50</v>
      </c>
      <c r="F354" s="99">
        <f>F355+F357+F378+F382+F384+F386+F389+F391+F409+F421+F423</f>
        <v>6164912.3100000005</v>
      </c>
      <c r="G354" s="99">
        <f t="shared" ref="G354:U354" si="73">G355+G357+G378+G382+G384+G386+G389+G391+G409+G421+G423</f>
        <v>2377895.2200000007</v>
      </c>
      <c r="H354" s="99">
        <f t="shared" si="66"/>
        <v>38.571436225343497</v>
      </c>
      <c r="I354" s="99">
        <f t="shared" si="73"/>
        <v>2371825.2200000007</v>
      </c>
      <c r="J354" s="99">
        <f t="shared" si="73"/>
        <v>1211018.3800000001</v>
      </c>
      <c r="K354" s="99">
        <f t="shared" si="73"/>
        <v>443067.36000000004</v>
      </c>
      <c r="L354" s="99">
        <f t="shared" si="73"/>
        <v>0</v>
      </c>
      <c r="M354" s="99">
        <f t="shared" si="73"/>
        <v>717739.48</v>
      </c>
      <c r="N354" s="99">
        <f t="shared" si="73"/>
        <v>0</v>
      </c>
      <c r="O354" s="99">
        <f t="shared" si="73"/>
        <v>0</v>
      </c>
      <c r="P354" s="99">
        <f t="shared" si="73"/>
        <v>0</v>
      </c>
      <c r="Q354" s="99">
        <f t="shared" si="73"/>
        <v>6070</v>
      </c>
      <c r="R354" s="99">
        <f t="shared" si="73"/>
        <v>6070</v>
      </c>
      <c r="S354" s="99">
        <f t="shared" si="73"/>
        <v>0</v>
      </c>
      <c r="T354" s="99">
        <f t="shared" si="73"/>
        <v>0</v>
      </c>
      <c r="U354" s="99">
        <f t="shared" si="73"/>
        <v>0</v>
      </c>
    </row>
    <row r="355" spans="1:21" s="501" customFormat="1" ht="8.25" x14ac:dyDescent="0.15">
      <c r="A355" s="178"/>
      <c r="B355" s="505">
        <v>85202</v>
      </c>
      <c r="C355" s="505"/>
      <c r="D355" s="506"/>
      <c r="E355" s="506" t="s">
        <v>238</v>
      </c>
      <c r="F355" s="507">
        <f>F356</f>
        <v>360000</v>
      </c>
      <c r="G355" s="507">
        <f t="shared" ref="G355:U355" si="74">G356</f>
        <v>229245.05</v>
      </c>
      <c r="H355" s="248">
        <f t="shared" si="66"/>
        <v>63.679180555555547</v>
      </c>
      <c r="I355" s="507">
        <f t="shared" si="74"/>
        <v>229245.05</v>
      </c>
      <c r="J355" s="507">
        <f t="shared" si="74"/>
        <v>0</v>
      </c>
      <c r="K355" s="507">
        <f t="shared" si="74"/>
        <v>229245.05</v>
      </c>
      <c r="L355" s="507">
        <f t="shared" si="74"/>
        <v>0</v>
      </c>
      <c r="M355" s="507">
        <f t="shared" si="74"/>
        <v>0</v>
      </c>
      <c r="N355" s="507">
        <f t="shared" si="74"/>
        <v>0</v>
      </c>
      <c r="O355" s="507">
        <f t="shared" si="74"/>
        <v>0</v>
      </c>
      <c r="P355" s="507">
        <f t="shared" si="74"/>
        <v>0</v>
      </c>
      <c r="Q355" s="507">
        <f t="shared" si="74"/>
        <v>0</v>
      </c>
      <c r="R355" s="507">
        <f t="shared" si="74"/>
        <v>0</v>
      </c>
      <c r="S355" s="507">
        <f t="shared" si="74"/>
        <v>0</v>
      </c>
      <c r="T355" s="507">
        <f t="shared" si="74"/>
        <v>0</v>
      </c>
      <c r="U355" s="507">
        <f t="shared" si="74"/>
        <v>0</v>
      </c>
    </row>
    <row r="356" spans="1:21" s="501" customFormat="1" ht="41.25" x14ac:dyDescent="0.15">
      <c r="A356" s="503"/>
      <c r="B356" s="515"/>
      <c r="C356" s="515">
        <v>433</v>
      </c>
      <c r="D356" s="516">
        <v>0</v>
      </c>
      <c r="E356" s="512" t="s">
        <v>429</v>
      </c>
      <c r="F356" s="521">
        <v>360000</v>
      </c>
      <c r="G356" s="521">
        <v>229245.05</v>
      </c>
      <c r="H356" s="248">
        <f t="shared" si="66"/>
        <v>63.679180555555547</v>
      </c>
      <c r="I356" s="248">
        <f t="shared" si="67"/>
        <v>229245.05</v>
      </c>
      <c r="J356" s="522"/>
      <c r="K356" s="521">
        <v>229245.05</v>
      </c>
      <c r="L356" s="522"/>
      <c r="M356" s="522"/>
      <c r="N356" s="522"/>
      <c r="O356" s="522"/>
      <c r="P356" s="522"/>
      <c r="Q356" s="248">
        <f t="shared" si="68"/>
        <v>0</v>
      </c>
      <c r="R356" s="522"/>
      <c r="S356" s="522"/>
      <c r="T356" s="522"/>
      <c r="U356" s="522"/>
    </row>
    <row r="357" spans="1:21" s="501" customFormat="1" ht="8.25" x14ac:dyDescent="0.15">
      <c r="A357" s="503"/>
      <c r="B357" s="505">
        <v>85203</v>
      </c>
      <c r="C357" s="505"/>
      <c r="D357" s="506"/>
      <c r="E357" s="506" t="s">
        <v>239</v>
      </c>
      <c r="F357" s="521">
        <f>SUM(F358:F377)</f>
        <v>2026286</v>
      </c>
      <c r="G357" s="521">
        <f t="shared" ref="G357:U357" si="75">SUM(G358:G377)</f>
        <v>319630.73</v>
      </c>
      <c r="H357" s="248">
        <f t="shared" si="66"/>
        <v>15.774215979382969</v>
      </c>
      <c r="I357" s="521">
        <f t="shared" si="75"/>
        <v>313560.73</v>
      </c>
      <c r="J357" s="521">
        <f t="shared" si="75"/>
        <v>261254.48</v>
      </c>
      <c r="K357" s="521">
        <f t="shared" si="75"/>
        <v>52216.25</v>
      </c>
      <c r="L357" s="521">
        <f t="shared" si="75"/>
        <v>0</v>
      </c>
      <c r="M357" s="521">
        <f t="shared" si="75"/>
        <v>90</v>
      </c>
      <c r="N357" s="521">
        <f t="shared" si="75"/>
        <v>0</v>
      </c>
      <c r="O357" s="521">
        <f t="shared" si="75"/>
        <v>0</v>
      </c>
      <c r="P357" s="521">
        <f t="shared" si="75"/>
        <v>0</v>
      </c>
      <c r="Q357" s="521">
        <f t="shared" si="75"/>
        <v>6070</v>
      </c>
      <c r="R357" s="521">
        <f t="shared" si="75"/>
        <v>6070</v>
      </c>
      <c r="S357" s="521">
        <f t="shared" si="75"/>
        <v>0</v>
      </c>
      <c r="T357" s="521">
        <f t="shared" si="75"/>
        <v>0</v>
      </c>
      <c r="U357" s="521">
        <f t="shared" si="75"/>
        <v>0</v>
      </c>
    </row>
    <row r="358" spans="1:21" s="501" customFormat="1" ht="24.75" x14ac:dyDescent="0.15">
      <c r="A358" s="503"/>
      <c r="B358" s="515"/>
      <c r="C358" s="515">
        <v>302</v>
      </c>
      <c r="D358" s="516">
        <v>0</v>
      </c>
      <c r="E358" s="512" t="s">
        <v>418</v>
      </c>
      <c r="F358" s="521">
        <v>900</v>
      </c>
      <c r="G358" s="521">
        <v>90</v>
      </c>
      <c r="H358" s="248">
        <f t="shared" si="66"/>
        <v>10</v>
      </c>
      <c r="I358" s="248">
        <f t="shared" si="67"/>
        <v>90</v>
      </c>
      <c r="J358" s="248"/>
      <c r="K358" s="248"/>
      <c r="L358" s="248"/>
      <c r="M358" s="521">
        <v>90</v>
      </c>
      <c r="N358" s="248"/>
      <c r="O358" s="248"/>
      <c r="P358" s="248"/>
      <c r="Q358" s="248">
        <f t="shared" si="68"/>
        <v>0</v>
      </c>
      <c r="R358" s="248"/>
      <c r="S358" s="248"/>
      <c r="T358" s="248"/>
      <c r="U358" s="248"/>
    </row>
    <row r="359" spans="1:21" s="501" customFormat="1" ht="16.5" x14ac:dyDescent="0.15">
      <c r="A359" s="503"/>
      <c r="B359" s="515"/>
      <c r="C359" s="515">
        <v>401</v>
      </c>
      <c r="D359" s="516">
        <v>0</v>
      </c>
      <c r="E359" s="512" t="s">
        <v>420</v>
      </c>
      <c r="F359" s="521">
        <v>465500</v>
      </c>
      <c r="G359" s="521">
        <v>191094.34</v>
      </c>
      <c r="H359" s="248">
        <f t="shared" si="66"/>
        <v>41.051415682062299</v>
      </c>
      <c r="I359" s="248">
        <f t="shared" si="67"/>
        <v>191094.34</v>
      </c>
      <c r="J359" s="521">
        <v>191094.34</v>
      </c>
      <c r="K359" s="522"/>
      <c r="L359" s="522"/>
      <c r="M359" s="522"/>
      <c r="N359" s="522"/>
      <c r="O359" s="522"/>
      <c r="P359" s="522"/>
      <c r="Q359" s="248">
        <f t="shared" si="68"/>
        <v>0</v>
      </c>
      <c r="R359" s="522"/>
      <c r="S359" s="522"/>
      <c r="T359" s="522"/>
      <c r="U359" s="522"/>
    </row>
    <row r="360" spans="1:21" s="508" customFormat="1" ht="16.5" x14ac:dyDescent="0.15">
      <c r="A360" s="503"/>
      <c r="B360" s="515"/>
      <c r="C360" s="515">
        <v>404</v>
      </c>
      <c r="D360" s="516">
        <v>0</v>
      </c>
      <c r="E360" s="512" t="s">
        <v>424</v>
      </c>
      <c r="F360" s="521">
        <v>32439</v>
      </c>
      <c r="G360" s="521">
        <v>32438.35</v>
      </c>
      <c r="H360" s="248">
        <f t="shared" si="66"/>
        <v>99.997996239094917</v>
      </c>
      <c r="I360" s="248">
        <f t="shared" si="67"/>
        <v>32438.35</v>
      </c>
      <c r="J360" s="521">
        <v>32438.35</v>
      </c>
      <c r="K360" s="524"/>
      <c r="L360" s="524"/>
      <c r="M360" s="524"/>
      <c r="N360" s="524"/>
      <c r="O360" s="524"/>
      <c r="P360" s="524"/>
      <c r="Q360" s="248">
        <f t="shared" si="68"/>
        <v>0</v>
      </c>
      <c r="R360" s="524"/>
      <c r="S360" s="524"/>
      <c r="T360" s="524"/>
      <c r="U360" s="524"/>
    </row>
    <row r="361" spans="1:21" s="501" customFormat="1" ht="16.5" x14ac:dyDescent="0.15">
      <c r="A361" s="503"/>
      <c r="B361" s="515"/>
      <c r="C361" s="515">
        <v>411</v>
      </c>
      <c r="D361" s="516">
        <v>0</v>
      </c>
      <c r="E361" s="512" t="s">
        <v>398</v>
      </c>
      <c r="F361" s="521">
        <v>89261</v>
      </c>
      <c r="G361" s="521">
        <v>27808.37</v>
      </c>
      <c r="H361" s="248">
        <f t="shared" si="66"/>
        <v>31.153997826598399</v>
      </c>
      <c r="I361" s="248">
        <f t="shared" si="67"/>
        <v>27808.37</v>
      </c>
      <c r="J361" s="521">
        <v>27808.37</v>
      </c>
      <c r="K361" s="522"/>
      <c r="L361" s="522"/>
      <c r="M361" s="522"/>
      <c r="N361" s="522"/>
      <c r="O361" s="522"/>
      <c r="P361" s="522"/>
      <c r="Q361" s="248">
        <f t="shared" si="68"/>
        <v>0</v>
      </c>
      <c r="R361" s="522"/>
      <c r="S361" s="522"/>
      <c r="T361" s="522"/>
      <c r="U361" s="522"/>
    </row>
    <row r="362" spans="1:21" s="501" customFormat="1" ht="8.25" x14ac:dyDescent="0.15">
      <c r="A362" s="503"/>
      <c r="B362" s="515"/>
      <c r="C362" s="515">
        <v>412</v>
      </c>
      <c r="D362" s="516">
        <v>0</v>
      </c>
      <c r="E362" s="512" t="s">
        <v>399</v>
      </c>
      <c r="F362" s="521">
        <v>11800</v>
      </c>
      <c r="G362" s="521">
        <v>3764.54</v>
      </c>
      <c r="H362" s="248">
        <f t="shared" si="66"/>
        <v>31.902881355932205</v>
      </c>
      <c r="I362" s="248">
        <f t="shared" si="67"/>
        <v>3764.54</v>
      </c>
      <c r="J362" s="521">
        <v>3764.54</v>
      </c>
      <c r="K362" s="522"/>
      <c r="L362" s="522"/>
      <c r="M362" s="522"/>
      <c r="N362" s="522"/>
      <c r="O362" s="522"/>
      <c r="P362" s="522"/>
      <c r="Q362" s="248">
        <f t="shared" si="68"/>
        <v>0</v>
      </c>
      <c r="R362" s="522"/>
      <c r="S362" s="522"/>
      <c r="T362" s="522"/>
      <c r="U362" s="522"/>
    </row>
    <row r="363" spans="1:21" s="501" customFormat="1" ht="16.5" x14ac:dyDescent="0.15">
      <c r="A363" s="503"/>
      <c r="B363" s="515"/>
      <c r="C363" s="515">
        <v>417</v>
      </c>
      <c r="D363" s="516">
        <v>0</v>
      </c>
      <c r="E363" s="512" t="s">
        <v>400</v>
      </c>
      <c r="F363" s="521">
        <v>18200</v>
      </c>
      <c r="G363" s="521">
        <v>6148.88</v>
      </c>
      <c r="H363" s="248">
        <f t="shared" si="66"/>
        <v>33.785054945054945</v>
      </c>
      <c r="I363" s="248">
        <f t="shared" si="67"/>
        <v>6148.88</v>
      </c>
      <c r="J363" s="521">
        <v>6148.88</v>
      </c>
      <c r="K363" s="522"/>
      <c r="L363" s="522"/>
      <c r="M363" s="522"/>
      <c r="N363" s="522"/>
      <c r="O363" s="522"/>
      <c r="P363" s="522"/>
      <c r="Q363" s="248">
        <f t="shared" si="68"/>
        <v>0</v>
      </c>
      <c r="R363" s="522"/>
      <c r="S363" s="522"/>
      <c r="T363" s="522"/>
      <c r="U363" s="522"/>
    </row>
    <row r="364" spans="1:21" s="501" customFormat="1" ht="16.5" x14ac:dyDescent="0.15">
      <c r="A364" s="503"/>
      <c r="B364" s="515"/>
      <c r="C364" s="515">
        <v>421</v>
      </c>
      <c r="D364" s="516">
        <v>0</v>
      </c>
      <c r="E364" s="512" t="s">
        <v>401</v>
      </c>
      <c r="F364" s="521">
        <v>46194</v>
      </c>
      <c r="G364" s="521">
        <v>16176.05</v>
      </c>
      <c r="H364" s="248">
        <f t="shared" si="66"/>
        <v>35.017642983937307</v>
      </c>
      <c r="I364" s="248">
        <f t="shared" si="67"/>
        <v>16176.05</v>
      </c>
      <c r="J364" s="248"/>
      <c r="K364" s="521">
        <v>16176.05</v>
      </c>
      <c r="L364" s="248"/>
      <c r="M364" s="248"/>
      <c r="N364" s="248"/>
      <c r="O364" s="248"/>
      <c r="P364" s="248"/>
      <c r="Q364" s="248">
        <f t="shared" si="68"/>
        <v>0</v>
      </c>
      <c r="R364" s="248"/>
      <c r="S364" s="248"/>
      <c r="T364" s="248"/>
      <c r="U364" s="248"/>
    </row>
    <row r="365" spans="1:21" s="501" customFormat="1" ht="8.25" x14ac:dyDescent="0.15">
      <c r="A365" s="503"/>
      <c r="B365" s="515"/>
      <c r="C365" s="515">
        <v>422</v>
      </c>
      <c r="D365" s="516">
        <v>0</v>
      </c>
      <c r="E365" s="512" t="s">
        <v>421</v>
      </c>
      <c r="F365" s="521">
        <v>21800</v>
      </c>
      <c r="G365" s="521">
        <v>2732.35</v>
      </c>
      <c r="H365" s="248">
        <f t="shared" si="66"/>
        <v>12.533715596330275</v>
      </c>
      <c r="I365" s="248">
        <f t="shared" si="67"/>
        <v>2732.35</v>
      </c>
      <c r="J365" s="248"/>
      <c r="K365" s="521">
        <v>2732.35</v>
      </c>
      <c r="L365" s="248"/>
      <c r="M365" s="248"/>
      <c r="N365" s="248"/>
      <c r="O365" s="248"/>
      <c r="P365" s="248"/>
      <c r="Q365" s="248">
        <f t="shared" si="68"/>
        <v>0</v>
      </c>
      <c r="R365" s="248"/>
      <c r="S365" s="248"/>
      <c r="T365" s="248"/>
      <c r="U365" s="248"/>
    </row>
    <row r="366" spans="1:21" s="501" customFormat="1" ht="8.25" x14ac:dyDescent="0.15">
      <c r="A366" s="503"/>
      <c r="B366" s="515"/>
      <c r="C366" s="515">
        <v>426</v>
      </c>
      <c r="D366" s="516">
        <v>0</v>
      </c>
      <c r="E366" s="512" t="s">
        <v>406</v>
      </c>
      <c r="F366" s="521">
        <v>11800</v>
      </c>
      <c r="G366" s="521">
        <v>5717.37</v>
      </c>
      <c r="H366" s="248">
        <f t="shared" si="66"/>
        <v>48.452288135593221</v>
      </c>
      <c r="I366" s="248">
        <f t="shared" si="67"/>
        <v>5717.37</v>
      </c>
      <c r="J366" s="248"/>
      <c r="K366" s="521">
        <v>5717.37</v>
      </c>
      <c r="L366" s="248"/>
      <c r="M366" s="248"/>
      <c r="N366" s="248"/>
      <c r="O366" s="248"/>
      <c r="P366" s="248"/>
      <c r="Q366" s="248">
        <f t="shared" si="68"/>
        <v>0</v>
      </c>
      <c r="R366" s="248"/>
      <c r="S366" s="248"/>
      <c r="T366" s="248"/>
      <c r="U366" s="248"/>
    </row>
    <row r="367" spans="1:21" s="501" customFormat="1" ht="16.5" x14ac:dyDescent="0.15">
      <c r="A367" s="503"/>
      <c r="B367" s="515"/>
      <c r="C367" s="515">
        <v>427</v>
      </c>
      <c r="D367" s="516">
        <v>0</v>
      </c>
      <c r="E367" s="512" t="s">
        <v>394</v>
      </c>
      <c r="F367" s="521">
        <v>7000</v>
      </c>
      <c r="G367" s="521">
        <v>0</v>
      </c>
      <c r="H367" s="248">
        <f t="shared" si="66"/>
        <v>0</v>
      </c>
      <c r="I367" s="248">
        <f t="shared" si="67"/>
        <v>0</v>
      </c>
      <c r="J367" s="248"/>
      <c r="K367" s="521">
        <v>0</v>
      </c>
      <c r="L367" s="248"/>
      <c r="M367" s="248"/>
      <c r="N367" s="248"/>
      <c r="O367" s="248"/>
      <c r="P367" s="248"/>
      <c r="Q367" s="248">
        <f t="shared" si="68"/>
        <v>0</v>
      </c>
      <c r="R367" s="248"/>
      <c r="S367" s="248"/>
      <c r="T367" s="248"/>
      <c r="U367" s="248"/>
    </row>
    <row r="368" spans="1:21" s="501" customFormat="1" ht="8.25" x14ac:dyDescent="0.15">
      <c r="A368" s="503"/>
      <c r="B368" s="515"/>
      <c r="C368" s="515">
        <v>428</v>
      </c>
      <c r="D368" s="516">
        <v>0</v>
      </c>
      <c r="E368" s="512" t="s">
        <v>419</v>
      </c>
      <c r="F368" s="521">
        <v>500</v>
      </c>
      <c r="G368" s="521">
        <v>120</v>
      </c>
      <c r="H368" s="248">
        <f t="shared" si="66"/>
        <v>24</v>
      </c>
      <c r="I368" s="248">
        <f t="shared" si="67"/>
        <v>120</v>
      </c>
      <c r="J368" s="248"/>
      <c r="K368" s="521">
        <v>120</v>
      </c>
      <c r="L368" s="248"/>
      <c r="M368" s="248"/>
      <c r="N368" s="248"/>
      <c r="O368" s="248"/>
      <c r="P368" s="248"/>
      <c r="Q368" s="248">
        <f t="shared" si="68"/>
        <v>0</v>
      </c>
      <c r="R368" s="248"/>
      <c r="S368" s="248"/>
      <c r="T368" s="248"/>
      <c r="U368" s="248"/>
    </row>
    <row r="369" spans="1:21" s="501" customFormat="1" ht="8.25" x14ac:dyDescent="0.15">
      <c r="A369" s="503"/>
      <c r="B369" s="515"/>
      <c r="C369" s="515">
        <v>430</v>
      </c>
      <c r="D369" s="516">
        <v>0</v>
      </c>
      <c r="E369" s="512" t="s">
        <v>395</v>
      </c>
      <c r="F369" s="521">
        <v>51000</v>
      </c>
      <c r="G369" s="521">
        <v>12764.19</v>
      </c>
      <c r="H369" s="248">
        <f t="shared" si="66"/>
        <v>25.027823529411762</v>
      </c>
      <c r="I369" s="248">
        <f t="shared" si="67"/>
        <v>12764.19</v>
      </c>
      <c r="J369" s="248"/>
      <c r="K369" s="521">
        <v>12764.19</v>
      </c>
      <c r="L369" s="248"/>
      <c r="M369" s="248"/>
      <c r="N369" s="248"/>
      <c r="O369" s="248"/>
      <c r="P369" s="248"/>
      <c r="Q369" s="248">
        <f t="shared" si="68"/>
        <v>0</v>
      </c>
      <c r="R369" s="248"/>
      <c r="S369" s="248"/>
      <c r="T369" s="248"/>
      <c r="U369" s="248"/>
    </row>
    <row r="370" spans="1:21" s="501" customFormat="1" ht="24.75" x14ac:dyDescent="0.15">
      <c r="A370" s="503"/>
      <c r="B370" s="515"/>
      <c r="C370" s="515">
        <v>436</v>
      </c>
      <c r="D370" s="516">
        <v>0</v>
      </c>
      <c r="E370" s="512" t="s">
        <v>402</v>
      </c>
      <c r="F370" s="521">
        <v>1480</v>
      </c>
      <c r="G370" s="521">
        <v>1054.0899999999999</v>
      </c>
      <c r="H370" s="248">
        <f t="shared" si="66"/>
        <v>71.222297297297288</v>
      </c>
      <c r="I370" s="248">
        <f t="shared" si="67"/>
        <v>1054.0899999999999</v>
      </c>
      <c r="J370" s="248"/>
      <c r="K370" s="521">
        <v>1054.0899999999999</v>
      </c>
      <c r="L370" s="248"/>
      <c r="M370" s="248"/>
      <c r="N370" s="248"/>
      <c r="O370" s="248"/>
      <c r="P370" s="248"/>
      <c r="Q370" s="248">
        <f t="shared" si="68"/>
        <v>0</v>
      </c>
      <c r="R370" s="248"/>
      <c r="S370" s="248"/>
      <c r="T370" s="248"/>
      <c r="U370" s="248"/>
    </row>
    <row r="371" spans="1:21" s="501" customFormat="1" ht="16.5" x14ac:dyDescent="0.15">
      <c r="A371" s="503"/>
      <c r="B371" s="515"/>
      <c r="C371" s="515">
        <v>441</v>
      </c>
      <c r="D371" s="516">
        <v>0</v>
      </c>
      <c r="E371" s="512" t="s">
        <v>432</v>
      </c>
      <c r="F371" s="521">
        <v>1200</v>
      </c>
      <c r="G371" s="521">
        <v>226.6</v>
      </c>
      <c r="H371" s="248">
        <f t="shared" si="66"/>
        <v>18.883333333333333</v>
      </c>
      <c r="I371" s="248">
        <f t="shared" si="67"/>
        <v>226.6</v>
      </c>
      <c r="J371" s="248"/>
      <c r="K371" s="521">
        <v>226.6</v>
      </c>
      <c r="L371" s="248"/>
      <c r="M371" s="248"/>
      <c r="N371" s="248"/>
      <c r="O371" s="248"/>
      <c r="P371" s="248"/>
      <c r="Q371" s="248">
        <f t="shared" si="68"/>
        <v>0</v>
      </c>
      <c r="R371" s="248"/>
      <c r="S371" s="248"/>
      <c r="T371" s="248"/>
      <c r="U371" s="248"/>
    </row>
    <row r="372" spans="1:21" s="501" customFormat="1" ht="8.25" x14ac:dyDescent="0.15">
      <c r="A372" s="503"/>
      <c r="B372" s="515"/>
      <c r="C372" s="515">
        <v>443</v>
      </c>
      <c r="D372" s="516">
        <v>0</v>
      </c>
      <c r="E372" s="512" t="s">
        <v>405</v>
      </c>
      <c r="F372" s="521">
        <v>1000</v>
      </c>
      <c r="G372" s="521">
        <v>975.65</v>
      </c>
      <c r="H372" s="248">
        <f t="shared" si="66"/>
        <v>97.564999999999998</v>
      </c>
      <c r="I372" s="248">
        <f t="shared" si="67"/>
        <v>975.65</v>
      </c>
      <c r="J372" s="248"/>
      <c r="K372" s="521">
        <v>975.65</v>
      </c>
      <c r="L372" s="248"/>
      <c r="M372" s="248"/>
      <c r="N372" s="248"/>
      <c r="O372" s="248"/>
      <c r="P372" s="248"/>
      <c r="Q372" s="248">
        <f t="shared" si="68"/>
        <v>0</v>
      </c>
      <c r="R372" s="248"/>
      <c r="S372" s="248"/>
      <c r="T372" s="248"/>
      <c r="U372" s="248"/>
    </row>
    <row r="373" spans="1:21" s="501" customFormat="1" ht="24.75" x14ac:dyDescent="0.15">
      <c r="A373" s="503"/>
      <c r="B373" s="515"/>
      <c r="C373" s="515">
        <v>444</v>
      </c>
      <c r="D373" s="516">
        <v>0</v>
      </c>
      <c r="E373" s="512" t="s">
        <v>414</v>
      </c>
      <c r="F373" s="521">
        <v>12200</v>
      </c>
      <c r="G373" s="521">
        <v>10948.72</v>
      </c>
      <c r="H373" s="248">
        <f t="shared" si="66"/>
        <v>89.743606557377049</v>
      </c>
      <c r="I373" s="248">
        <f t="shared" si="67"/>
        <v>10948.72</v>
      </c>
      <c r="J373" s="248"/>
      <c r="K373" s="521">
        <v>10948.72</v>
      </c>
      <c r="L373" s="248"/>
      <c r="M373" s="248"/>
      <c r="N373" s="248"/>
      <c r="O373" s="248"/>
      <c r="P373" s="248"/>
      <c r="Q373" s="248">
        <f t="shared" si="68"/>
        <v>0</v>
      </c>
      <c r="R373" s="248"/>
      <c r="S373" s="248"/>
      <c r="T373" s="248"/>
      <c r="U373" s="248"/>
    </row>
    <row r="374" spans="1:21" s="501" customFormat="1" ht="16.5" x14ac:dyDescent="0.15">
      <c r="A374" s="503"/>
      <c r="B374" s="515"/>
      <c r="C374" s="515">
        <v>448</v>
      </c>
      <c r="D374" s="516">
        <v>0</v>
      </c>
      <c r="E374" s="512" t="s">
        <v>72</v>
      </c>
      <c r="F374" s="521">
        <v>1000</v>
      </c>
      <c r="G374" s="521">
        <v>450</v>
      </c>
      <c r="H374" s="248">
        <f t="shared" si="66"/>
        <v>45</v>
      </c>
      <c r="I374" s="248">
        <f t="shared" si="67"/>
        <v>450</v>
      </c>
      <c r="J374" s="248"/>
      <c r="K374" s="521">
        <v>450</v>
      </c>
      <c r="L374" s="248"/>
      <c r="M374" s="248"/>
      <c r="N374" s="248"/>
      <c r="O374" s="248"/>
      <c r="P374" s="248"/>
      <c r="Q374" s="248">
        <f t="shared" si="68"/>
        <v>0</v>
      </c>
      <c r="R374" s="248"/>
      <c r="S374" s="248"/>
      <c r="T374" s="248"/>
      <c r="U374" s="248"/>
    </row>
    <row r="375" spans="1:21" s="501" customFormat="1" ht="24.75" x14ac:dyDescent="0.15">
      <c r="A375" s="503"/>
      <c r="B375" s="515"/>
      <c r="C375" s="515">
        <v>452</v>
      </c>
      <c r="D375" s="516">
        <v>0</v>
      </c>
      <c r="E375" s="512" t="s">
        <v>411</v>
      </c>
      <c r="F375" s="521">
        <v>12</v>
      </c>
      <c r="G375" s="521">
        <v>11.23</v>
      </c>
      <c r="H375" s="248">
        <f t="shared" si="66"/>
        <v>93.583333333333343</v>
      </c>
      <c r="I375" s="248">
        <f t="shared" si="67"/>
        <v>11.23</v>
      </c>
      <c r="J375" s="522"/>
      <c r="K375" s="521">
        <v>11.23</v>
      </c>
      <c r="L375" s="522"/>
      <c r="M375" s="522"/>
      <c r="N375" s="522"/>
      <c r="O375" s="522"/>
      <c r="P375" s="522"/>
      <c r="Q375" s="248">
        <f t="shared" si="68"/>
        <v>0</v>
      </c>
      <c r="R375" s="522"/>
      <c r="S375" s="522"/>
      <c r="T375" s="522"/>
      <c r="U375" s="522"/>
    </row>
    <row r="376" spans="1:21" s="501" customFormat="1" ht="24.75" x14ac:dyDescent="0.15">
      <c r="A376" s="503"/>
      <c r="B376" s="515"/>
      <c r="C376" s="515">
        <v>470</v>
      </c>
      <c r="D376" s="516">
        <v>0</v>
      </c>
      <c r="E376" s="512" t="s">
        <v>430</v>
      </c>
      <c r="F376" s="521">
        <v>3000</v>
      </c>
      <c r="G376" s="521">
        <v>1040</v>
      </c>
      <c r="H376" s="248">
        <f t="shared" si="66"/>
        <v>34.666666666666671</v>
      </c>
      <c r="I376" s="248">
        <f t="shared" si="67"/>
        <v>1040</v>
      </c>
      <c r="J376" s="522"/>
      <c r="K376" s="521">
        <v>1040</v>
      </c>
      <c r="L376" s="522"/>
      <c r="M376" s="522"/>
      <c r="N376" s="522"/>
      <c r="O376" s="522"/>
      <c r="P376" s="522"/>
      <c r="Q376" s="248">
        <f t="shared" si="68"/>
        <v>0</v>
      </c>
      <c r="R376" s="522"/>
      <c r="S376" s="522"/>
      <c r="T376" s="522"/>
      <c r="U376" s="522"/>
    </row>
    <row r="377" spans="1:21" s="501" customFormat="1" ht="16.5" x14ac:dyDescent="0.15">
      <c r="A377" s="503"/>
      <c r="B377" s="515"/>
      <c r="C377" s="515">
        <v>605</v>
      </c>
      <c r="D377" s="516">
        <v>0</v>
      </c>
      <c r="E377" s="512" t="s">
        <v>409</v>
      </c>
      <c r="F377" s="521">
        <v>1250000</v>
      </c>
      <c r="G377" s="521">
        <v>6070</v>
      </c>
      <c r="H377" s="248">
        <f t="shared" si="66"/>
        <v>0.48560000000000003</v>
      </c>
      <c r="I377" s="248">
        <f t="shared" si="67"/>
        <v>0</v>
      </c>
      <c r="J377" s="522"/>
      <c r="K377" s="522"/>
      <c r="L377" s="522"/>
      <c r="M377" s="522"/>
      <c r="N377" s="522"/>
      <c r="O377" s="522"/>
      <c r="P377" s="522"/>
      <c r="Q377" s="248">
        <f t="shared" si="68"/>
        <v>6070</v>
      </c>
      <c r="R377" s="521">
        <v>6070</v>
      </c>
      <c r="S377" s="522"/>
      <c r="T377" s="522"/>
      <c r="U377" s="522"/>
    </row>
    <row r="378" spans="1:21" s="501" customFormat="1" ht="24.75" x14ac:dyDescent="0.15">
      <c r="A378" s="178"/>
      <c r="B378" s="505">
        <v>85205</v>
      </c>
      <c r="C378" s="505"/>
      <c r="D378" s="506"/>
      <c r="E378" s="506" t="s">
        <v>211</v>
      </c>
      <c r="F378" s="248">
        <f>SUM(F379:F381)</f>
        <v>1600</v>
      </c>
      <c r="G378" s="248">
        <f t="shared" ref="G378:U378" si="76">SUM(G379:G381)</f>
        <v>247.16</v>
      </c>
      <c r="H378" s="248">
        <f t="shared" si="66"/>
        <v>15.4475</v>
      </c>
      <c r="I378" s="248">
        <f t="shared" si="76"/>
        <v>247.16</v>
      </c>
      <c r="J378" s="248">
        <f t="shared" si="76"/>
        <v>0</v>
      </c>
      <c r="K378" s="248">
        <f t="shared" si="76"/>
        <v>247.16</v>
      </c>
      <c r="L378" s="248">
        <f t="shared" si="76"/>
        <v>0</v>
      </c>
      <c r="M378" s="248">
        <f t="shared" si="76"/>
        <v>0</v>
      </c>
      <c r="N378" s="248">
        <f t="shared" si="76"/>
        <v>0</v>
      </c>
      <c r="O378" s="248">
        <f t="shared" si="76"/>
        <v>0</v>
      </c>
      <c r="P378" s="248">
        <f t="shared" si="76"/>
        <v>0</v>
      </c>
      <c r="Q378" s="248">
        <f t="shared" si="76"/>
        <v>0</v>
      </c>
      <c r="R378" s="248">
        <f t="shared" si="76"/>
        <v>0</v>
      </c>
      <c r="S378" s="248">
        <f t="shared" si="76"/>
        <v>0</v>
      </c>
      <c r="T378" s="248">
        <f t="shared" si="76"/>
        <v>0</v>
      </c>
      <c r="U378" s="248">
        <f t="shared" si="76"/>
        <v>0</v>
      </c>
    </row>
    <row r="379" spans="1:21" s="501" customFormat="1" ht="16.5" x14ac:dyDescent="0.15">
      <c r="A379" s="503"/>
      <c r="B379" s="515"/>
      <c r="C379" s="515">
        <v>421</v>
      </c>
      <c r="D379" s="516">
        <v>0</v>
      </c>
      <c r="E379" s="512" t="s">
        <v>401</v>
      </c>
      <c r="F379" s="521">
        <v>500</v>
      </c>
      <c r="G379" s="521">
        <v>30.26</v>
      </c>
      <c r="H379" s="248">
        <f t="shared" si="66"/>
        <v>6.0520000000000005</v>
      </c>
      <c r="I379" s="248">
        <f t="shared" si="67"/>
        <v>30.26</v>
      </c>
      <c r="J379" s="522"/>
      <c r="K379" s="521">
        <v>30.26</v>
      </c>
      <c r="L379" s="522"/>
      <c r="M379" s="522"/>
      <c r="N379" s="522"/>
      <c r="O379" s="522"/>
      <c r="P379" s="522"/>
      <c r="Q379" s="248">
        <f t="shared" si="68"/>
        <v>0</v>
      </c>
      <c r="R379" s="522"/>
      <c r="S379" s="522"/>
      <c r="T379" s="522"/>
      <c r="U379" s="522"/>
    </row>
    <row r="380" spans="1:21" s="501" customFormat="1" ht="8.25" x14ac:dyDescent="0.15">
      <c r="A380" s="503"/>
      <c r="B380" s="515"/>
      <c r="C380" s="515">
        <v>430</v>
      </c>
      <c r="D380" s="516">
        <v>0</v>
      </c>
      <c r="E380" s="512" t="s">
        <v>395</v>
      </c>
      <c r="F380" s="521">
        <v>600</v>
      </c>
      <c r="G380" s="521">
        <v>216.9</v>
      </c>
      <c r="H380" s="248">
        <f t="shared" si="66"/>
        <v>36.15</v>
      </c>
      <c r="I380" s="248">
        <f t="shared" si="67"/>
        <v>216.9</v>
      </c>
      <c r="J380" s="522"/>
      <c r="K380" s="521">
        <v>216.9</v>
      </c>
      <c r="L380" s="522"/>
      <c r="M380" s="522"/>
      <c r="N380" s="522"/>
      <c r="O380" s="522"/>
      <c r="P380" s="522"/>
      <c r="Q380" s="248">
        <f t="shared" si="68"/>
        <v>0</v>
      </c>
      <c r="R380" s="522"/>
      <c r="S380" s="522"/>
      <c r="T380" s="522"/>
      <c r="U380" s="522"/>
    </row>
    <row r="381" spans="1:21" s="501" customFormat="1" ht="24.75" x14ac:dyDescent="0.15">
      <c r="A381" s="503"/>
      <c r="B381" s="515"/>
      <c r="C381" s="515">
        <v>470</v>
      </c>
      <c r="D381" s="516">
        <v>0</v>
      </c>
      <c r="E381" s="512" t="s">
        <v>430</v>
      </c>
      <c r="F381" s="521">
        <v>500</v>
      </c>
      <c r="G381" s="521">
        <v>0</v>
      </c>
      <c r="H381" s="248">
        <f t="shared" si="66"/>
        <v>0</v>
      </c>
      <c r="I381" s="248">
        <f t="shared" si="67"/>
        <v>0</v>
      </c>
      <c r="J381" s="522"/>
      <c r="K381" s="521">
        <v>0</v>
      </c>
      <c r="L381" s="522"/>
      <c r="M381" s="522"/>
      <c r="N381" s="522"/>
      <c r="O381" s="522"/>
      <c r="P381" s="522"/>
      <c r="Q381" s="248">
        <f t="shared" si="68"/>
        <v>0</v>
      </c>
      <c r="R381" s="522"/>
      <c r="S381" s="522"/>
      <c r="T381" s="522"/>
      <c r="U381" s="522"/>
    </row>
    <row r="382" spans="1:21" s="501" customFormat="1" ht="82.5" x14ac:dyDescent="0.15">
      <c r="A382" s="503"/>
      <c r="B382" s="178">
        <v>85213</v>
      </c>
      <c r="C382" s="178"/>
      <c r="D382" s="179"/>
      <c r="E382" s="179" t="s">
        <v>209</v>
      </c>
      <c r="F382" s="521">
        <f>F383</f>
        <v>51077</v>
      </c>
      <c r="G382" s="521">
        <f t="shared" ref="G382:U382" si="77">G383</f>
        <v>23216.19</v>
      </c>
      <c r="H382" s="248">
        <f t="shared" si="66"/>
        <v>45.453315582356048</v>
      </c>
      <c r="I382" s="521">
        <f t="shared" si="77"/>
        <v>23216.19</v>
      </c>
      <c r="J382" s="521">
        <f t="shared" si="77"/>
        <v>0</v>
      </c>
      <c r="K382" s="521">
        <f t="shared" si="77"/>
        <v>23216.19</v>
      </c>
      <c r="L382" s="521">
        <f t="shared" si="77"/>
        <v>0</v>
      </c>
      <c r="M382" s="521">
        <f t="shared" si="77"/>
        <v>0</v>
      </c>
      <c r="N382" s="521">
        <f t="shared" si="77"/>
        <v>0</v>
      </c>
      <c r="O382" s="521">
        <f t="shared" si="77"/>
        <v>0</v>
      </c>
      <c r="P382" s="521">
        <f t="shared" si="77"/>
        <v>0</v>
      </c>
      <c r="Q382" s="521">
        <f t="shared" si="77"/>
        <v>0</v>
      </c>
      <c r="R382" s="521">
        <f t="shared" si="77"/>
        <v>0</v>
      </c>
      <c r="S382" s="521">
        <f t="shared" si="77"/>
        <v>0</v>
      </c>
      <c r="T382" s="521">
        <f t="shared" si="77"/>
        <v>0</v>
      </c>
      <c r="U382" s="521">
        <f t="shared" si="77"/>
        <v>0</v>
      </c>
    </row>
    <row r="383" spans="1:21" s="501" customFormat="1" ht="16.5" x14ac:dyDescent="0.15">
      <c r="A383" s="503"/>
      <c r="B383" s="515"/>
      <c r="C383" s="515">
        <v>413</v>
      </c>
      <c r="D383" s="516">
        <v>0</v>
      </c>
      <c r="E383" s="512" t="s">
        <v>425</v>
      </c>
      <c r="F383" s="521">
        <v>51077</v>
      </c>
      <c r="G383" s="521">
        <v>23216.19</v>
      </c>
      <c r="H383" s="248">
        <f t="shared" si="66"/>
        <v>45.453315582356048</v>
      </c>
      <c r="I383" s="248">
        <f t="shared" si="67"/>
        <v>23216.19</v>
      </c>
      <c r="J383" s="522"/>
      <c r="K383" s="521">
        <v>23216.19</v>
      </c>
      <c r="L383" s="522"/>
      <c r="M383" s="522"/>
      <c r="N383" s="522"/>
      <c r="O383" s="522"/>
      <c r="P383" s="522"/>
      <c r="Q383" s="248">
        <f t="shared" si="68"/>
        <v>0</v>
      </c>
      <c r="R383" s="522"/>
      <c r="S383" s="522"/>
      <c r="T383" s="522"/>
      <c r="U383" s="522"/>
    </row>
    <row r="384" spans="1:21" s="501" customFormat="1" ht="33" x14ac:dyDescent="0.15">
      <c r="A384" s="503"/>
      <c r="B384" s="178">
        <v>85214</v>
      </c>
      <c r="C384" s="178"/>
      <c r="D384" s="179"/>
      <c r="E384" s="179" t="s">
        <v>208</v>
      </c>
      <c r="F384" s="521">
        <f>F385</f>
        <v>769000</v>
      </c>
      <c r="G384" s="521">
        <f t="shared" ref="G384:U384" si="78">G385</f>
        <v>273652.08</v>
      </c>
      <c r="H384" s="248">
        <f t="shared" si="66"/>
        <v>35.58544603381015</v>
      </c>
      <c r="I384" s="521">
        <f t="shared" si="78"/>
        <v>273652.08</v>
      </c>
      <c r="J384" s="521">
        <f t="shared" si="78"/>
        <v>0</v>
      </c>
      <c r="K384" s="521">
        <f t="shared" si="78"/>
        <v>0</v>
      </c>
      <c r="L384" s="521">
        <f t="shared" si="78"/>
        <v>0</v>
      </c>
      <c r="M384" s="521">
        <f t="shared" si="78"/>
        <v>273652.08</v>
      </c>
      <c r="N384" s="521">
        <f t="shared" si="78"/>
        <v>0</v>
      </c>
      <c r="O384" s="521">
        <f t="shared" si="78"/>
        <v>0</v>
      </c>
      <c r="P384" s="521">
        <f t="shared" si="78"/>
        <v>0</v>
      </c>
      <c r="Q384" s="521">
        <f t="shared" si="78"/>
        <v>0</v>
      </c>
      <c r="R384" s="521">
        <f t="shared" si="78"/>
        <v>0</v>
      </c>
      <c r="S384" s="521">
        <f t="shared" si="78"/>
        <v>0</v>
      </c>
      <c r="T384" s="521">
        <f t="shared" si="78"/>
        <v>0</v>
      </c>
      <c r="U384" s="521">
        <f t="shared" si="78"/>
        <v>0</v>
      </c>
    </row>
    <row r="385" spans="1:21" s="501" customFormat="1" ht="8.25" x14ac:dyDescent="0.15">
      <c r="A385" s="503"/>
      <c r="B385" s="515"/>
      <c r="C385" s="515">
        <v>311</v>
      </c>
      <c r="D385" s="516">
        <v>0</v>
      </c>
      <c r="E385" s="512" t="s">
        <v>426</v>
      </c>
      <c r="F385" s="521">
        <v>769000</v>
      </c>
      <c r="G385" s="521">
        <v>273652.08</v>
      </c>
      <c r="H385" s="248">
        <f t="shared" si="66"/>
        <v>35.58544603381015</v>
      </c>
      <c r="I385" s="248">
        <f t="shared" si="67"/>
        <v>273652.08</v>
      </c>
      <c r="J385" s="522"/>
      <c r="K385" s="522"/>
      <c r="L385" s="522"/>
      <c r="M385" s="521">
        <v>273652.08</v>
      </c>
      <c r="N385" s="522"/>
      <c r="O385" s="522"/>
      <c r="P385" s="522"/>
      <c r="Q385" s="248">
        <f t="shared" si="68"/>
        <v>0</v>
      </c>
      <c r="R385" s="522"/>
      <c r="S385" s="522"/>
      <c r="T385" s="522"/>
      <c r="U385" s="522"/>
    </row>
    <row r="386" spans="1:21" s="501" customFormat="1" ht="8.25" x14ac:dyDescent="0.15">
      <c r="A386" s="503"/>
      <c r="B386" s="178">
        <v>85215</v>
      </c>
      <c r="C386" s="178"/>
      <c r="D386" s="179"/>
      <c r="E386" s="179" t="s">
        <v>120</v>
      </c>
      <c r="F386" s="521">
        <f>F387+F388</f>
        <v>254594.31</v>
      </c>
      <c r="G386" s="521">
        <f t="shared" ref="G386:U386" si="79">G387+G388</f>
        <v>114156.53</v>
      </c>
      <c r="H386" s="248">
        <f t="shared" si="66"/>
        <v>44.83860224527406</v>
      </c>
      <c r="I386" s="521">
        <f t="shared" si="79"/>
        <v>114156.53</v>
      </c>
      <c r="J386" s="521">
        <f t="shared" si="79"/>
        <v>0</v>
      </c>
      <c r="K386" s="521">
        <f t="shared" si="79"/>
        <v>0</v>
      </c>
      <c r="L386" s="521">
        <f t="shared" si="79"/>
        <v>0</v>
      </c>
      <c r="M386" s="521">
        <f t="shared" si="79"/>
        <v>114156.53</v>
      </c>
      <c r="N386" s="521">
        <f t="shared" si="79"/>
        <v>0</v>
      </c>
      <c r="O386" s="521">
        <f t="shared" si="79"/>
        <v>0</v>
      </c>
      <c r="P386" s="521">
        <f t="shared" si="79"/>
        <v>0</v>
      </c>
      <c r="Q386" s="521">
        <f t="shared" si="79"/>
        <v>0</v>
      </c>
      <c r="R386" s="521">
        <f t="shared" si="79"/>
        <v>0</v>
      </c>
      <c r="S386" s="521">
        <f t="shared" si="79"/>
        <v>0</v>
      </c>
      <c r="T386" s="521">
        <f t="shared" si="79"/>
        <v>0</v>
      </c>
      <c r="U386" s="521">
        <f t="shared" si="79"/>
        <v>0</v>
      </c>
    </row>
    <row r="387" spans="1:21" s="501" customFormat="1" ht="8.25" x14ac:dyDescent="0.15">
      <c r="A387" s="503"/>
      <c r="B387" s="515"/>
      <c r="C387" s="515">
        <v>311</v>
      </c>
      <c r="D387" s="516">
        <v>0</v>
      </c>
      <c r="E387" s="512" t="s">
        <v>426</v>
      </c>
      <c r="F387" s="521">
        <v>254504.23</v>
      </c>
      <c r="G387" s="521">
        <v>114156.53</v>
      </c>
      <c r="H387" s="248">
        <f t="shared" si="66"/>
        <v>44.854472556310753</v>
      </c>
      <c r="I387" s="248">
        <f t="shared" si="67"/>
        <v>114156.53</v>
      </c>
      <c r="J387" s="522"/>
      <c r="K387" s="522"/>
      <c r="L387" s="522"/>
      <c r="M387" s="521">
        <v>114156.53</v>
      </c>
      <c r="N387" s="522"/>
      <c r="O387" s="522"/>
      <c r="P387" s="522"/>
      <c r="Q387" s="248">
        <f t="shared" si="68"/>
        <v>0</v>
      </c>
      <c r="R387" s="522"/>
      <c r="S387" s="522"/>
      <c r="T387" s="522"/>
      <c r="U387" s="522"/>
    </row>
    <row r="388" spans="1:21" s="501" customFormat="1" ht="16.5" x14ac:dyDescent="0.15">
      <c r="A388" s="503"/>
      <c r="B388" s="515"/>
      <c r="C388" s="515">
        <v>421</v>
      </c>
      <c r="D388" s="516">
        <v>0</v>
      </c>
      <c r="E388" s="512" t="s">
        <v>401</v>
      </c>
      <c r="F388" s="521">
        <v>90.08</v>
      </c>
      <c r="G388" s="521">
        <v>0</v>
      </c>
      <c r="H388" s="248">
        <f t="shared" si="66"/>
        <v>0</v>
      </c>
      <c r="I388" s="248">
        <f t="shared" si="67"/>
        <v>0</v>
      </c>
      <c r="J388" s="522"/>
      <c r="K388" s="521"/>
      <c r="L388" s="522"/>
      <c r="M388" s="521"/>
      <c r="N388" s="522"/>
      <c r="O388" s="522"/>
      <c r="P388" s="522"/>
      <c r="Q388" s="248">
        <f t="shared" si="68"/>
        <v>0</v>
      </c>
      <c r="R388" s="522"/>
      <c r="S388" s="522"/>
      <c r="T388" s="522"/>
      <c r="U388" s="522"/>
    </row>
    <row r="389" spans="1:21" s="501" customFormat="1" ht="8.25" x14ac:dyDescent="0.15">
      <c r="A389" s="503"/>
      <c r="B389" s="178">
        <v>85216</v>
      </c>
      <c r="C389" s="178"/>
      <c r="D389" s="179"/>
      <c r="E389" s="179" t="s">
        <v>121</v>
      </c>
      <c r="F389" s="521">
        <f>F390</f>
        <v>499000</v>
      </c>
      <c r="G389" s="521">
        <f t="shared" ref="G389:U389" si="80">G390</f>
        <v>259466.06</v>
      </c>
      <c r="H389" s="248">
        <f t="shared" si="66"/>
        <v>51.997206412825648</v>
      </c>
      <c r="I389" s="521">
        <f t="shared" si="80"/>
        <v>259466.06</v>
      </c>
      <c r="J389" s="521">
        <f t="shared" si="80"/>
        <v>0</v>
      </c>
      <c r="K389" s="521">
        <f t="shared" si="80"/>
        <v>0</v>
      </c>
      <c r="L389" s="521">
        <f t="shared" si="80"/>
        <v>0</v>
      </c>
      <c r="M389" s="521">
        <f t="shared" si="80"/>
        <v>259466.06</v>
      </c>
      <c r="N389" s="521">
        <f t="shared" si="80"/>
        <v>0</v>
      </c>
      <c r="O389" s="521">
        <f t="shared" si="80"/>
        <v>0</v>
      </c>
      <c r="P389" s="521">
        <f t="shared" si="80"/>
        <v>0</v>
      </c>
      <c r="Q389" s="521">
        <f t="shared" si="80"/>
        <v>0</v>
      </c>
      <c r="R389" s="521">
        <f t="shared" si="80"/>
        <v>0</v>
      </c>
      <c r="S389" s="521">
        <f t="shared" si="80"/>
        <v>0</v>
      </c>
      <c r="T389" s="521">
        <f t="shared" si="80"/>
        <v>0</v>
      </c>
      <c r="U389" s="521">
        <f t="shared" si="80"/>
        <v>0</v>
      </c>
    </row>
    <row r="390" spans="1:21" s="501" customFormat="1" ht="8.25" x14ac:dyDescent="0.15">
      <c r="A390" s="503"/>
      <c r="B390" s="515"/>
      <c r="C390" s="515">
        <v>311</v>
      </c>
      <c r="D390" s="516">
        <v>0</v>
      </c>
      <c r="E390" s="512" t="s">
        <v>426</v>
      </c>
      <c r="F390" s="521">
        <v>499000</v>
      </c>
      <c r="G390" s="521">
        <v>259466.06</v>
      </c>
      <c r="H390" s="248">
        <f t="shared" si="66"/>
        <v>51.997206412825648</v>
      </c>
      <c r="I390" s="248">
        <f t="shared" si="67"/>
        <v>259466.06</v>
      </c>
      <c r="J390" s="522"/>
      <c r="K390" s="522"/>
      <c r="L390" s="522"/>
      <c r="M390" s="521">
        <v>259466.06</v>
      </c>
      <c r="N390" s="522"/>
      <c r="O390" s="522"/>
      <c r="P390" s="522"/>
      <c r="Q390" s="248">
        <f t="shared" si="68"/>
        <v>0</v>
      </c>
      <c r="R390" s="522"/>
      <c r="S390" s="522"/>
      <c r="T390" s="522"/>
      <c r="U390" s="522"/>
    </row>
    <row r="391" spans="1:21" s="501" customFormat="1" ht="16.5" x14ac:dyDescent="0.15">
      <c r="A391" s="503"/>
      <c r="B391" s="178">
        <v>85219</v>
      </c>
      <c r="C391" s="178"/>
      <c r="D391" s="179"/>
      <c r="E391" s="179" t="s">
        <v>122</v>
      </c>
      <c r="F391" s="521">
        <f>SUM(F392:F408)</f>
        <v>1351300</v>
      </c>
      <c r="G391" s="521">
        <f t="shared" ref="G391:U391" si="81">SUM(G392:G408)</f>
        <v>795887.52999999991</v>
      </c>
      <c r="H391" s="248">
        <f t="shared" si="66"/>
        <v>58.897915340782944</v>
      </c>
      <c r="I391" s="521">
        <f t="shared" si="81"/>
        <v>795887.52999999991</v>
      </c>
      <c r="J391" s="521">
        <f t="shared" si="81"/>
        <v>674231.58</v>
      </c>
      <c r="K391" s="521">
        <f t="shared" si="81"/>
        <v>117591.91000000002</v>
      </c>
      <c r="L391" s="521">
        <f t="shared" si="81"/>
        <v>0</v>
      </c>
      <c r="M391" s="521">
        <f t="shared" si="81"/>
        <v>4064.04</v>
      </c>
      <c r="N391" s="521">
        <f t="shared" si="81"/>
        <v>0</v>
      </c>
      <c r="O391" s="521">
        <f t="shared" si="81"/>
        <v>0</v>
      </c>
      <c r="P391" s="521">
        <f t="shared" si="81"/>
        <v>0</v>
      </c>
      <c r="Q391" s="521">
        <f t="shared" si="81"/>
        <v>0</v>
      </c>
      <c r="R391" s="521">
        <f t="shared" si="81"/>
        <v>0</v>
      </c>
      <c r="S391" s="521">
        <f t="shared" si="81"/>
        <v>0</v>
      </c>
      <c r="T391" s="521">
        <f t="shared" si="81"/>
        <v>0</v>
      </c>
      <c r="U391" s="521">
        <f t="shared" si="81"/>
        <v>0</v>
      </c>
    </row>
    <row r="392" spans="1:21" s="501" customFormat="1" ht="24.75" x14ac:dyDescent="0.15">
      <c r="A392" s="503"/>
      <c r="B392" s="515"/>
      <c r="C392" s="515">
        <v>302</v>
      </c>
      <c r="D392" s="516">
        <v>0</v>
      </c>
      <c r="E392" s="512" t="s">
        <v>418</v>
      </c>
      <c r="F392" s="521">
        <v>5000</v>
      </c>
      <c r="G392" s="521">
        <v>4064.04</v>
      </c>
      <c r="H392" s="248">
        <f t="shared" si="66"/>
        <v>81.280799999999999</v>
      </c>
      <c r="I392" s="248">
        <f t="shared" si="67"/>
        <v>4064.04</v>
      </c>
      <c r="J392" s="522"/>
      <c r="K392" s="522"/>
      <c r="L392" s="522"/>
      <c r="M392" s="521">
        <v>4064.04</v>
      </c>
      <c r="N392" s="522"/>
      <c r="O392" s="522"/>
      <c r="P392" s="522"/>
      <c r="Q392" s="248">
        <f t="shared" si="68"/>
        <v>0</v>
      </c>
      <c r="R392" s="522"/>
      <c r="S392" s="522"/>
      <c r="T392" s="522"/>
      <c r="U392" s="522"/>
    </row>
    <row r="393" spans="1:21" s="501" customFormat="1" ht="16.5" x14ac:dyDescent="0.15">
      <c r="A393" s="503"/>
      <c r="B393" s="515"/>
      <c r="C393" s="515">
        <v>401</v>
      </c>
      <c r="D393" s="516">
        <v>0</v>
      </c>
      <c r="E393" s="512" t="s">
        <v>420</v>
      </c>
      <c r="F393" s="521">
        <v>940200</v>
      </c>
      <c r="G393" s="521">
        <v>517266.23</v>
      </c>
      <c r="H393" s="248">
        <f t="shared" si="66"/>
        <v>55.0166166773027</v>
      </c>
      <c r="I393" s="248">
        <f t="shared" si="67"/>
        <v>517266.23</v>
      </c>
      <c r="J393" s="521">
        <v>517266.23</v>
      </c>
      <c r="K393" s="522"/>
      <c r="L393" s="522"/>
      <c r="M393" s="522"/>
      <c r="N393" s="522"/>
      <c r="O393" s="522"/>
      <c r="P393" s="522"/>
      <c r="Q393" s="248">
        <f t="shared" si="68"/>
        <v>0</v>
      </c>
      <c r="R393" s="522"/>
      <c r="S393" s="522"/>
      <c r="T393" s="522"/>
      <c r="U393" s="522"/>
    </row>
    <row r="394" spans="1:21" s="501" customFormat="1" ht="16.5" x14ac:dyDescent="0.15">
      <c r="A394" s="503"/>
      <c r="B394" s="515"/>
      <c r="C394" s="515">
        <v>404</v>
      </c>
      <c r="D394" s="516">
        <v>0</v>
      </c>
      <c r="E394" s="512" t="s">
        <v>424</v>
      </c>
      <c r="F394" s="521">
        <v>76445</v>
      </c>
      <c r="G394" s="521">
        <v>76444.06</v>
      </c>
      <c r="H394" s="248">
        <f t="shared" si="66"/>
        <v>99.998770357773566</v>
      </c>
      <c r="I394" s="248">
        <f t="shared" si="67"/>
        <v>76444.06</v>
      </c>
      <c r="J394" s="521">
        <v>76444.06</v>
      </c>
      <c r="K394" s="522"/>
      <c r="L394" s="522"/>
      <c r="M394" s="522"/>
      <c r="N394" s="522"/>
      <c r="O394" s="522"/>
      <c r="P394" s="522"/>
      <c r="Q394" s="248">
        <f t="shared" si="68"/>
        <v>0</v>
      </c>
      <c r="R394" s="522"/>
      <c r="S394" s="522"/>
      <c r="T394" s="522"/>
      <c r="U394" s="522"/>
    </row>
    <row r="395" spans="1:21" s="501" customFormat="1" ht="16.5" x14ac:dyDescent="0.15">
      <c r="A395" s="503"/>
      <c r="B395" s="515"/>
      <c r="C395" s="515">
        <v>411</v>
      </c>
      <c r="D395" s="516">
        <v>0</v>
      </c>
      <c r="E395" s="512" t="s">
        <v>398</v>
      </c>
      <c r="F395" s="521">
        <v>146583</v>
      </c>
      <c r="G395" s="521">
        <v>72865.69</v>
      </c>
      <c r="H395" s="248">
        <f t="shared" ref="H395:H458" si="82">G395/F395*100</f>
        <v>49.709509288253074</v>
      </c>
      <c r="I395" s="248">
        <f t="shared" ref="I395:I458" si="83">SUM(J395:P395)</f>
        <v>72865.69</v>
      </c>
      <c r="J395" s="521">
        <v>72865.69</v>
      </c>
      <c r="K395" s="522"/>
      <c r="L395" s="522"/>
      <c r="M395" s="522"/>
      <c r="N395" s="522"/>
      <c r="O395" s="522"/>
      <c r="P395" s="522"/>
      <c r="Q395" s="248">
        <f t="shared" ref="Q395:Q458" si="84">R395</f>
        <v>0</v>
      </c>
      <c r="R395" s="522"/>
      <c r="S395" s="522"/>
      <c r="T395" s="522"/>
      <c r="U395" s="522"/>
    </row>
    <row r="396" spans="1:21" s="501" customFormat="1" ht="8.25" x14ac:dyDescent="0.15">
      <c r="A396" s="503"/>
      <c r="B396" s="515"/>
      <c r="C396" s="515">
        <v>412</v>
      </c>
      <c r="D396" s="516">
        <v>0</v>
      </c>
      <c r="E396" s="512" t="s">
        <v>399</v>
      </c>
      <c r="F396" s="521">
        <v>17872</v>
      </c>
      <c r="G396" s="521">
        <v>7655.6</v>
      </c>
      <c r="H396" s="248">
        <f t="shared" si="82"/>
        <v>42.835720680393912</v>
      </c>
      <c r="I396" s="248">
        <f t="shared" si="83"/>
        <v>7655.6</v>
      </c>
      <c r="J396" s="521">
        <v>7655.6</v>
      </c>
      <c r="K396" s="522"/>
      <c r="L396" s="522"/>
      <c r="M396" s="522"/>
      <c r="N396" s="522"/>
      <c r="O396" s="522"/>
      <c r="P396" s="522"/>
      <c r="Q396" s="248">
        <f t="shared" si="84"/>
        <v>0</v>
      </c>
      <c r="R396" s="522"/>
      <c r="S396" s="522"/>
      <c r="T396" s="522"/>
      <c r="U396" s="522"/>
    </row>
    <row r="397" spans="1:21" s="501" customFormat="1" ht="16.5" x14ac:dyDescent="0.15">
      <c r="A397" s="503"/>
      <c r="B397" s="515"/>
      <c r="C397" s="515">
        <v>417</v>
      </c>
      <c r="D397" s="516">
        <v>0</v>
      </c>
      <c r="E397" s="512" t="s">
        <v>400</v>
      </c>
      <c r="F397" s="521">
        <v>11200</v>
      </c>
      <c r="G397" s="521">
        <v>0</v>
      </c>
      <c r="H397" s="248">
        <f t="shared" si="82"/>
        <v>0</v>
      </c>
      <c r="I397" s="248">
        <f t="shared" si="83"/>
        <v>0</v>
      </c>
      <c r="J397" s="521">
        <v>0</v>
      </c>
      <c r="K397" s="521"/>
      <c r="L397" s="522"/>
      <c r="M397" s="522"/>
      <c r="N397" s="522"/>
      <c r="O397" s="522"/>
      <c r="P397" s="522"/>
      <c r="Q397" s="248">
        <f t="shared" si="84"/>
        <v>0</v>
      </c>
      <c r="R397" s="522"/>
      <c r="S397" s="522"/>
      <c r="T397" s="522"/>
      <c r="U397" s="522"/>
    </row>
    <row r="398" spans="1:21" s="501" customFormat="1" ht="16.5" x14ac:dyDescent="0.15">
      <c r="A398" s="503"/>
      <c r="B398" s="515"/>
      <c r="C398" s="515">
        <v>421</v>
      </c>
      <c r="D398" s="516">
        <v>0</v>
      </c>
      <c r="E398" s="512" t="s">
        <v>401</v>
      </c>
      <c r="F398" s="521">
        <v>15000</v>
      </c>
      <c r="G398" s="521">
        <v>11423.95</v>
      </c>
      <c r="H398" s="248">
        <f t="shared" si="82"/>
        <v>76.159666666666666</v>
      </c>
      <c r="I398" s="248">
        <f t="shared" si="83"/>
        <v>11423.95</v>
      </c>
      <c r="J398" s="522"/>
      <c r="K398" s="521">
        <v>11423.95</v>
      </c>
      <c r="L398" s="522"/>
      <c r="M398" s="522"/>
      <c r="N398" s="522"/>
      <c r="O398" s="522"/>
      <c r="P398" s="522"/>
      <c r="Q398" s="248">
        <f t="shared" si="84"/>
        <v>0</v>
      </c>
      <c r="R398" s="522"/>
      <c r="S398" s="522"/>
      <c r="T398" s="522"/>
      <c r="U398" s="522"/>
    </row>
    <row r="399" spans="1:21" s="501" customFormat="1" ht="8.25" x14ac:dyDescent="0.15">
      <c r="A399" s="503"/>
      <c r="B399" s="515"/>
      <c r="C399" s="515">
        <v>426</v>
      </c>
      <c r="D399" s="516">
        <v>0</v>
      </c>
      <c r="E399" s="512" t="s">
        <v>406</v>
      </c>
      <c r="F399" s="521">
        <v>36000</v>
      </c>
      <c r="G399" s="521">
        <v>20693.64</v>
      </c>
      <c r="H399" s="248">
        <f t="shared" si="82"/>
        <v>57.482333333333337</v>
      </c>
      <c r="I399" s="248">
        <f t="shared" si="83"/>
        <v>20693.64</v>
      </c>
      <c r="J399" s="522"/>
      <c r="K399" s="521">
        <v>20693.64</v>
      </c>
      <c r="L399" s="522"/>
      <c r="M399" s="522"/>
      <c r="N399" s="522"/>
      <c r="O399" s="522"/>
      <c r="P399" s="522"/>
      <c r="Q399" s="248">
        <f t="shared" si="84"/>
        <v>0</v>
      </c>
      <c r="R399" s="522"/>
      <c r="S399" s="522"/>
      <c r="T399" s="522"/>
      <c r="U399" s="522"/>
    </row>
    <row r="400" spans="1:21" s="501" customFormat="1" ht="16.5" x14ac:dyDescent="0.15">
      <c r="A400" s="503"/>
      <c r="B400" s="515"/>
      <c r="C400" s="515">
        <v>427</v>
      </c>
      <c r="D400" s="516">
        <v>0</v>
      </c>
      <c r="E400" s="512" t="s">
        <v>394</v>
      </c>
      <c r="F400" s="521">
        <v>13000</v>
      </c>
      <c r="G400" s="521">
        <v>11601.23</v>
      </c>
      <c r="H400" s="248">
        <f t="shared" si="82"/>
        <v>89.240230769230763</v>
      </c>
      <c r="I400" s="248">
        <f t="shared" si="83"/>
        <v>11601.23</v>
      </c>
      <c r="J400" s="522"/>
      <c r="K400" s="521">
        <v>11601.23</v>
      </c>
      <c r="L400" s="522"/>
      <c r="M400" s="522"/>
      <c r="N400" s="522"/>
      <c r="O400" s="522"/>
      <c r="P400" s="522"/>
      <c r="Q400" s="248">
        <f t="shared" si="84"/>
        <v>0</v>
      </c>
      <c r="R400" s="522"/>
      <c r="S400" s="522"/>
      <c r="T400" s="522"/>
      <c r="U400" s="522"/>
    </row>
    <row r="401" spans="1:21" s="501" customFormat="1" ht="8.25" x14ac:dyDescent="0.15">
      <c r="A401" s="503"/>
      <c r="B401" s="515"/>
      <c r="C401" s="515">
        <v>428</v>
      </c>
      <c r="D401" s="516">
        <v>0</v>
      </c>
      <c r="E401" s="512" t="s">
        <v>419</v>
      </c>
      <c r="F401" s="521">
        <v>400</v>
      </c>
      <c r="G401" s="521">
        <v>200</v>
      </c>
      <c r="H401" s="248">
        <f t="shared" si="82"/>
        <v>50</v>
      </c>
      <c r="I401" s="248">
        <f t="shared" si="83"/>
        <v>200</v>
      </c>
      <c r="J401" s="522"/>
      <c r="K401" s="521">
        <v>200</v>
      </c>
      <c r="L401" s="522"/>
      <c r="M401" s="522"/>
      <c r="N401" s="522"/>
      <c r="O401" s="522"/>
      <c r="P401" s="522"/>
      <c r="Q401" s="248">
        <f t="shared" si="84"/>
        <v>0</v>
      </c>
      <c r="R401" s="522"/>
      <c r="S401" s="522"/>
      <c r="T401" s="522"/>
      <c r="U401" s="522"/>
    </row>
    <row r="402" spans="1:21" s="501" customFormat="1" ht="8.25" x14ac:dyDescent="0.15">
      <c r="A402" s="503"/>
      <c r="B402" s="515"/>
      <c r="C402" s="515">
        <v>430</v>
      </c>
      <c r="D402" s="516">
        <v>0</v>
      </c>
      <c r="E402" s="512" t="s">
        <v>395</v>
      </c>
      <c r="F402" s="521">
        <v>45700</v>
      </c>
      <c r="G402" s="521">
        <v>36351.410000000003</v>
      </c>
      <c r="H402" s="248">
        <f t="shared" si="82"/>
        <v>79.543566739606135</v>
      </c>
      <c r="I402" s="248">
        <f t="shared" si="83"/>
        <v>36351.410000000003</v>
      </c>
      <c r="J402" s="522"/>
      <c r="K402" s="521">
        <v>36351.410000000003</v>
      </c>
      <c r="L402" s="522"/>
      <c r="M402" s="522"/>
      <c r="N402" s="522"/>
      <c r="O402" s="522"/>
      <c r="P402" s="522"/>
      <c r="Q402" s="248">
        <f t="shared" si="84"/>
        <v>0</v>
      </c>
      <c r="R402" s="522"/>
      <c r="S402" s="522"/>
      <c r="T402" s="522"/>
      <c r="U402" s="522"/>
    </row>
    <row r="403" spans="1:21" s="501" customFormat="1" ht="24.75" x14ac:dyDescent="0.15">
      <c r="A403" s="503"/>
      <c r="B403" s="515"/>
      <c r="C403" s="515">
        <v>436</v>
      </c>
      <c r="D403" s="516">
        <v>0</v>
      </c>
      <c r="E403" s="512" t="s">
        <v>402</v>
      </c>
      <c r="F403" s="521">
        <v>5500</v>
      </c>
      <c r="G403" s="521">
        <v>2922.33</v>
      </c>
      <c r="H403" s="248">
        <f t="shared" si="82"/>
        <v>53.133272727272725</v>
      </c>
      <c r="I403" s="248">
        <f t="shared" si="83"/>
        <v>2922.33</v>
      </c>
      <c r="J403" s="522"/>
      <c r="K403" s="521">
        <v>2922.33</v>
      </c>
      <c r="L403" s="522"/>
      <c r="M403" s="522"/>
      <c r="N403" s="522"/>
      <c r="O403" s="522"/>
      <c r="P403" s="522"/>
      <c r="Q403" s="248">
        <f t="shared" si="84"/>
        <v>0</v>
      </c>
      <c r="R403" s="522"/>
      <c r="S403" s="522"/>
      <c r="T403" s="522"/>
      <c r="U403" s="522"/>
    </row>
    <row r="404" spans="1:21" s="501" customFormat="1" ht="16.5" x14ac:dyDescent="0.15">
      <c r="A404" s="503"/>
      <c r="B404" s="515"/>
      <c r="C404" s="515">
        <v>441</v>
      </c>
      <c r="D404" s="516">
        <v>0</v>
      </c>
      <c r="E404" s="512" t="s">
        <v>432</v>
      </c>
      <c r="F404" s="521">
        <v>1000</v>
      </c>
      <c r="G404" s="521">
        <v>63</v>
      </c>
      <c r="H404" s="248">
        <f t="shared" si="82"/>
        <v>6.3</v>
      </c>
      <c r="I404" s="248">
        <f t="shared" si="83"/>
        <v>63</v>
      </c>
      <c r="J404" s="522"/>
      <c r="K404" s="521">
        <v>63</v>
      </c>
      <c r="L404" s="522"/>
      <c r="M404" s="522"/>
      <c r="N404" s="522"/>
      <c r="O404" s="522"/>
      <c r="P404" s="522"/>
      <c r="Q404" s="248">
        <f t="shared" si="84"/>
        <v>0</v>
      </c>
      <c r="R404" s="522"/>
      <c r="S404" s="522"/>
      <c r="T404" s="522"/>
      <c r="U404" s="522"/>
    </row>
    <row r="405" spans="1:21" s="501" customFormat="1" ht="8.25" x14ac:dyDescent="0.15">
      <c r="A405" s="503"/>
      <c r="B405" s="515"/>
      <c r="C405" s="515">
        <v>443</v>
      </c>
      <c r="D405" s="516">
        <v>0</v>
      </c>
      <c r="E405" s="512" t="s">
        <v>405</v>
      </c>
      <c r="F405" s="521">
        <v>3282</v>
      </c>
      <c r="G405" s="521">
        <v>2608.35</v>
      </c>
      <c r="H405" s="248">
        <f t="shared" si="82"/>
        <v>79.474405850091401</v>
      </c>
      <c r="I405" s="248">
        <f t="shared" si="83"/>
        <v>2608.35</v>
      </c>
      <c r="J405" s="522"/>
      <c r="K405" s="521">
        <v>2608.35</v>
      </c>
      <c r="L405" s="522"/>
      <c r="M405" s="522"/>
      <c r="N405" s="522"/>
      <c r="O405" s="522"/>
      <c r="P405" s="522"/>
      <c r="Q405" s="248">
        <f t="shared" si="84"/>
        <v>0</v>
      </c>
      <c r="R405" s="522"/>
      <c r="S405" s="522"/>
      <c r="T405" s="522"/>
      <c r="U405" s="522"/>
    </row>
    <row r="406" spans="1:21" s="501" customFormat="1" ht="24.75" x14ac:dyDescent="0.15">
      <c r="A406" s="503"/>
      <c r="B406" s="515"/>
      <c r="C406" s="515">
        <v>444</v>
      </c>
      <c r="D406" s="516">
        <v>0</v>
      </c>
      <c r="E406" s="512" t="s">
        <v>414</v>
      </c>
      <c r="F406" s="521">
        <v>30618</v>
      </c>
      <c r="G406" s="521">
        <v>30618</v>
      </c>
      <c r="H406" s="248">
        <f t="shared" si="82"/>
        <v>100</v>
      </c>
      <c r="I406" s="248">
        <f t="shared" si="83"/>
        <v>30618</v>
      </c>
      <c r="J406" s="522"/>
      <c r="K406" s="521">
        <v>30618</v>
      </c>
      <c r="L406" s="522"/>
      <c r="M406" s="522"/>
      <c r="N406" s="522"/>
      <c r="O406" s="522"/>
      <c r="P406" s="522"/>
      <c r="Q406" s="248">
        <f t="shared" si="84"/>
        <v>0</v>
      </c>
      <c r="R406" s="522"/>
      <c r="S406" s="522"/>
      <c r="T406" s="522"/>
      <c r="U406" s="522"/>
    </row>
    <row r="407" spans="1:21" s="501" customFormat="1" ht="16.5" x14ac:dyDescent="0.15">
      <c r="A407" s="503"/>
      <c r="B407" s="515"/>
      <c r="C407" s="515">
        <v>448</v>
      </c>
      <c r="D407" s="516">
        <v>0</v>
      </c>
      <c r="E407" s="512" t="s">
        <v>72</v>
      </c>
      <c r="F407" s="521">
        <v>2500</v>
      </c>
      <c r="G407" s="521">
        <v>1110</v>
      </c>
      <c r="H407" s="248">
        <f t="shared" si="82"/>
        <v>44.4</v>
      </c>
      <c r="I407" s="248">
        <f t="shared" si="83"/>
        <v>1110</v>
      </c>
      <c r="J407" s="522"/>
      <c r="K407" s="521">
        <v>1110</v>
      </c>
      <c r="L407" s="522"/>
      <c r="M407" s="522"/>
      <c r="N407" s="522"/>
      <c r="O407" s="522"/>
      <c r="P407" s="522"/>
      <c r="Q407" s="248">
        <f t="shared" si="84"/>
        <v>0</v>
      </c>
      <c r="R407" s="522"/>
      <c r="S407" s="522"/>
      <c r="T407" s="522"/>
      <c r="U407" s="522"/>
    </row>
    <row r="408" spans="1:21" s="501" customFormat="1" ht="24.75" x14ac:dyDescent="0.15">
      <c r="A408" s="503"/>
      <c r="B408" s="515"/>
      <c r="C408" s="515">
        <v>470</v>
      </c>
      <c r="D408" s="516">
        <v>0</v>
      </c>
      <c r="E408" s="512" t="s">
        <v>430</v>
      </c>
      <c r="F408" s="521">
        <v>1000</v>
      </c>
      <c r="G408" s="521">
        <v>0</v>
      </c>
      <c r="H408" s="248">
        <f t="shared" si="82"/>
        <v>0</v>
      </c>
      <c r="I408" s="248">
        <f t="shared" si="83"/>
        <v>0</v>
      </c>
      <c r="J408" s="522"/>
      <c r="K408" s="521"/>
      <c r="L408" s="522"/>
      <c r="M408" s="522"/>
      <c r="N408" s="522"/>
      <c r="O408" s="522"/>
      <c r="P408" s="522"/>
      <c r="Q408" s="248">
        <f t="shared" si="84"/>
        <v>0</v>
      </c>
      <c r="R408" s="522"/>
      <c r="S408" s="522"/>
      <c r="T408" s="522"/>
      <c r="U408" s="522"/>
    </row>
    <row r="409" spans="1:21" s="501" customFormat="1" ht="24.75" x14ac:dyDescent="0.15">
      <c r="A409" s="503"/>
      <c r="B409" s="178">
        <v>85228</v>
      </c>
      <c r="C409" s="178"/>
      <c r="D409" s="179"/>
      <c r="E409" s="179" t="s">
        <v>207</v>
      </c>
      <c r="F409" s="521">
        <f>SUM(F410:F420)</f>
        <v>603069</v>
      </c>
      <c r="G409" s="521">
        <f t="shared" ref="G409:U409" si="85">SUM(G410:G420)</f>
        <v>279962.57000000007</v>
      </c>
      <c r="H409" s="248">
        <f t="shared" si="82"/>
        <v>46.422974817143654</v>
      </c>
      <c r="I409" s="521">
        <f t="shared" si="85"/>
        <v>279962.57000000007</v>
      </c>
      <c r="J409" s="521">
        <f t="shared" si="85"/>
        <v>266906.04000000004</v>
      </c>
      <c r="K409" s="521">
        <f t="shared" si="85"/>
        <v>11719.4</v>
      </c>
      <c r="L409" s="521">
        <f t="shared" si="85"/>
        <v>0</v>
      </c>
      <c r="M409" s="521">
        <f t="shared" si="85"/>
        <v>1337.13</v>
      </c>
      <c r="N409" s="521">
        <f t="shared" si="85"/>
        <v>0</v>
      </c>
      <c r="O409" s="521">
        <f t="shared" si="85"/>
        <v>0</v>
      </c>
      <c r="P409" s="521">
        <f t="shared" si="85"/>
        <v>0</v>
      </c>
      <c r="Q409" s="521">
        <f t="shared" si="85"/>
        <v>0</v>
      </c>
      <c r="R409" s="521">
        <f t="shared" si="85"/>
        <v>0</v>
      </c>
      <c r="S409" s="521">
        <f t="shared" si="85"/>
        <v>0</v>
      </c>
      <c r="T409" s="521">
        <f t="shared" si="85"/>
        <v>0</v>
      </c>
      <c r="U409" s="521">
        <f t="shared" si="85"/>
        <v>0</v>
      </c>
    </row>
    <row r="410" spans="1:21" s="501" customFormat="1" ht="24.75" x14ac:dyDescent="0.15">
      <c r="A410" s="503"/>
      <c r="B410" s="515"/>
      <c r="C410" s="515">
        <v>302</v>
      </c>
      <c r="D410" s="516">
        <v>0</v>
      </c>
      <c r="E410" s="512" t="s">
        <v>418</v>
      </c>
      <c r="F410" s="521">
        <v>5200</v>
      </c>
      <c r="G410" s="521">
        <v>1337.13</v>
      </c>
      <c r="H410" s="248">
        <f t="shared" si="82"/>
        <v>25.714038461538465</v>
      </c>
      <c r="I410" s="248">
        <f t="shared" si="83"/>
        <v>1337.13</v>
      </c>
      <c r="J410" s="522"/>
      <c r="K410" s="522"/>
      <c r="L410" s="522"/>
      <c r="M410" s="521">
        <v>1337.13</v>
      </c>
      <c r="N410" s="522"/>
      <c r="O410" s="522"/>
      <c r="P410" s="522"/>
      <c r="Q410" s="248">
        <f t="shared" si="84"/>
        <v>0</v>
      </c>
      <c r="R410" s="522"/>
      <c r="S410" s="522"/>
      <c r="T410" s="522"/>
      <c r="U410" s="522"/>
    </row>
    <row r="411" spans="1:21" s="501" customFormat="1" ht="16.5" x14ac:dyDescent="0.15">
      <c r="A411" s="503"/>
      <c r="B411" s="515"/>
      <c r="C411" s="515">
        <v>401</v>
      </c>
      <c r="D411" s="516">
        <v>0</v>
      </c>
      <c r="E411" s="512" t="s">
        <v>420</v>
      </c>
      <c r="F411" s="521">
        <v>442058</v>
      </c>
      <c r="G411" s="521">
        <v>202705.94</v>
      </c>
      <c r="H411" s="248">
        <f t="shared" si="82"/>
        <v>45.855055218998416</v>
      </c>
      <c r="I411" s="248">
        <f t="shared" si="83"/>
        <v>202705.94</v>
      </c>
      <c r="J411" s="521">
        <v>202705.94</v>
      </c>
      <c r="K411" s="522"/>
      <c r="L411" s="522"/>
      <c r="M411" s="522"/>
      <c r="N411" s="522"/>
      <c r="O411" s="522"/>
      <c r="P411" s="522"/>
      <c r="Q411" s="248">
        <f t="shared" si="84"/>
        <v>0</v>
      </c>
      <c r="R411" s="522"/>
      <c r="S411" s="522"/>
      <c r="T411" s="522"/>
      <c r="U411" s="522"/>
    </row>
    <row r="412" spans="1:21" s="501" customFormat="1" ht="16.5" x14ac:dyDescent="0.15">
      <c r="A412" s="503"/>
      <c r="B412" s="515"/>
      <c r="C412" s="515">
        <v>404</v>
      </c>
      <c r="D412" s="516">
        <v>0</v>
      </c>
      <c r="E412" s="512" t="s">
        <v>424</v>
      </c>
      <c r="F412" s="521">
        <v>30414</v>
      </c>
      <c r="G412" s="521">
        <v>30412.23</v>
      </c>
      <c r="H412" s="248">
        <f t="shared" si="82"/>
        <v>99.994180311698557</v>
      </c>
      <c r="I412" s="248">
        <f t="shared" si="83"/>
        <v>30412.23</v>
      </c>
      <c r="J412" s="521">
        <v>30412.23</v>
      </c>
      <c r="K412" s="522"/>
      <c r="L412" s="522"/>
      <c r="M412" s="522"/>
      <c r="N412" s="522"/>
      <c r="O412" s="522"/>
      <c r="P412" s="522"/>
      <c r="Q412" s="248">
        <f t="shared" si="84"/>
        <v>0</v>
      </c>
      <c r="R412" s="522"/>
      <c r="S412" s="522"/>
      <c r="T412" s="522"/>
      <c r="U412" s="522"/>
    </row>
    <row r="413" spans="1:21" s="501" customFormat="1" ht="16.5" x14ac:dyDescent="0.15">
      <c r="A413" s="503"/>
      <c r="B413" s="515"/>
      <c r="C413" s="515">
        <v>411</v>
      </c>
      <c r="D413" s="516">
        <v>0</v>
      </c>
      <c r="E413" s="512" t="s">
        <v>398</v>
      </c>
      <c r="F413" s="521">
        <v>91707</v>
      </c>
      <c r="G413" s="521">
        <v>32717.11</v>
      </c>
      <c r="H413" s="248">
        <f t="shared" si="82"/>
        <v>35.675695421287365</v>
      </c>
      <c r="I413" s="248">
        <f t="shared" si="83"/>
        <v>32717.11</v>
      </c>
      <c r="J413" s="521">
        <v>32717.11</v>
      </c>
      <c r="K413" s="522"/>
      <c r="L413" s="522"/>
      <c r="M413" s="522"/>
      <c r="N413" s="522"/>
      <c r="O413" s="522"/>
      <c r="P413" s="522"/>
      <c r="Q413" s="248">
        <f t="shared" si="84"/>
        <v>0</v>
      </c>
      <c r="R413" s="522"/>
      <c r="S413" s="522"/>
      <c r="T413" s="522"/>
      <c r="U413" s="522"/>
    </row>
    <row r="414" spans="1:21" s="501" customFormat="1" ht="8.25" x14ac:dyDescent="0.15">
      <c r="A414" s="503"/>
      <c r="B414" s="515"/>
      <c r="C414" s="515">
        <v>412</v>
      </c>
      <c r="D414" s="516">
        <v>0</v>
      </c>
      <c r="E414" s="512" t="s">
        <v>399</v>
      </c>
      <c r="F414" s="521">
        <v>16110</v>
      </c>
      <c r="G414" s="521">
        <v>1070.76</v>
      </c>
      <c r="H414" s="248">
        <f t="shared" si="82"/>
        <v>6.6465549348230919</v>
      </c>
      <c r="I414" s="248">
        <f t="shared" si="83"/>
        <v>1070.76</v>
      </c>
      <c r="J414" s="521">
        <v>1070.76</v>
      </c>
      <c r="K414" s="522"/>
      <c r="L414" s="522"/>
      <c r="M414" s="522"/>
      <c r="N414" s="522"/>
      <c r="O414" s="522"/>
      <c r="P414" s="522"/>
      <c r="Q414" s="248">
        <f t="shared" si="84"/>
        <v>0</v>
      </c>
      <c r="R414" s="522"/>
      <c r="S414" s="522"/>
      <c r="T414" s="522"/>
      <c r="U414" s="522"/>
    </row>
    <row r="415" spans="1:21" s="501" customFormat="1" ht="16.5" x14ac:dyDescent="0.15">
      <c r="A415" s="503"/>
      <c r="B415" s="515"/>
      <c r="C415" s="515">
        <v>421</v>
      </c>
      <c r="D415" s="516">
        <v>0</v>
      </c>
      <c r="E415" s="512" t="s">
        <v>401</v>
      </c>
      <c r="F415" s="521">
        <v>500</v>
      </c>
      <c r="G415" s="521">
        <v>500</v>
      </c>
      <c r="H415" s="248">
        <f t="shared" si="82"/>
        <v>100</v>
      </c>
      <c r="I415" s="248">
        <f t="shared" si="83"/>
        <v>500</v>
      </c>
      <c r="J415" s="522"/>
      <c r="K415" s="521">
        <v>500</v>
      </c>
      <c r="L415" s="522"/>
      <c r="M415" s="522"/>
      <c r="N415" s="522"/>
      <c r="O415" s="522"/>
      <c r="P415" s="522"/>
      <c r="Q415" s="248">
        <f t="shared" si="84"/>
        <v>0</v>
      </c>
      <c r="R415" s="522"/>
      <c r="S415" s="522"/>
      <c r="T415" s="522"/>
      <c r="U415" s="522"/>
    </row>
    <row r="416" spans="1:21" s="501" customFormat="1" ht="8.25" x14ac:dyDescent="0.15">
      <c r="A416" s="503"/>
      <c r="B416" s="515"/>
      <c r="C416" s="515">
        <v>428</v>
      </c>
      <c r="D416" s="516">
        <v>0</v>
      </c>
      <c r="E416" s="512" t="s">
        <v>419</v>
      </c>
      <c r="F416" s="521">
        <v>210</v>
      </c>
      <c r="G416" s="521">
        <v>200</v>
      </c>
      <c r="H416" s="248">
        <f t="shared" si="82"/>
        <v>95.238095238095227</v>
      </c>
      <c r="I416" s="248">
        <f t="shared" si="83"/>
        <v>200</v>
      </c>
      <c r="J416" s="522"/>
      <c r="K416" s="521">
        <v>200</v>
      </c>
      <c r="L416" s="522"/>
      <c r="M416" s="522"/>
      <c r="N416" s="522"/>
      <c r="O416" s="522"/>
      <c r="P416" s="522"/>
      <c r="Q416" s="248">
        <f t="shared" si="84"/>
        <v>0</v>
      </c>
      <c r="R416" s="522"/>
      <c r="S416" s="522"/>
      <c r="T416" s="522"/>
      <c r="U416" s="522"/>
    </row>
    <row r="417" spans="1:21" s="501" customFormat="1" ht="8.25" x14ac:dyDescent="0.15">
      <c r="A417" s="503"/>
      <c r="B417" s="515"/>
      <c r="C417" s="515">
        <v>430</v>
      </c>
      <c r="D417" s="516">
        <v>0</v>
      </c>
      <c r="E417" s="512" t="s">
        <v>395</v>
      </c>
      <c r="F417" s="521">
        <v>500</v>
      </c>
      <c r="G417" s="521">
        <v>0</v>
      </c>
      <c r="H417" s="248">
        <f t="shared" si="82"/>
        <v>0</v>
      </c>
      <c r="I417" s="248">
        <f t="shared" si="83"/>
        <v>0</v>
      </c>
      <c r="J417" s="522"/>
      <c r="K417" s="521">
        <v>0</v>
      </c>
      <c r="L417" s="522"/>
      <c r="M417" s="522"/>
      <c r="N417" s="522"/>
      <c r="O417" s="522"/>
      <c r="P417" s="522"/>
      <c r="Q417" s="248">
        <f t="shared" si="84"/>
        <v>0</v>
      </c>
      <c r="R417" s="522"/>
      <c r="S417" s="522"/>
      <c r="T417" s="522"/>
      <c r="U417" s="522"/>
    </row>
    <row r="418" spans="1:21" s="501" customFormat="1" ht="16.5" x14ac:dyDescent="0.15">
      <c r="A418" s="503"/>
      <c r="B418" s="515"/>
      <c r="C418" s="515">
        <v>441</v>
      </c>
      <c r="D418" s="516">
        <v>0</v>
      </c>
      <c r="E418" s="512" t="s">
        <v>432</v>
      </c>
      <c r="F418" s="521">
        <v>1200</v>
      </c>
      <c r="G418" s="521">
        <v>749.4</v>
      </c>
      <c r="H418" s="248">
        <f t="shared" si="82"/>
        <v>62.449999999999996</v>
      </c>
      <c r="I418" s="248">
        <f t="shared" si="83"/>
        <v>749.4</v>
      </c>
      <c r="J418" s="522"/>
      <c r="K418" s="521">
        <v>749.4</v>
      </c>
      <c r="L418" s="522"/>
      <c r="M418" s="522"/>
      <c r="N418" s="522"/>
      <c r="O418" s="522"/>
      <c r="P418" s="522"/>
      <c r="Q418" s="248">
        <f t="shared" si="84"/>
        <v>0</v>
      </c>
      <c r="R418" s="522"/>
      <c r="S418" s="522"/>
      <c r="T418" s="522"/>
      <c r="U418" s="522"/>
    </row>
    <row r="419" spans="1:21" s="501" customFormat="1" ht="24.75" x14ac:dyDescent="0.15">
      <c r="A419" s="503"/>
      <c r="B419" s="515"/>
      <c r="C419" s="515">
        <v>444</v>
      </c>
      <c r="D419" s="516">
        <v>0</v>
      </c>
      <c r="E419" s="512" t="s">
        <v>414</v>
      </c>
      <c r="F419" s="521">
        <v>14670</v>
      </c>
      <c r="G419" s="521">
        <v>10270</v>
      </c>
      <c r="H419" s="248">
        <f t="shared" si="82"/>
        <v>70.006816632583508</v>
      </c>
      <c r="I419" s="248">
        <f t="shared" si="83"/>
        <v>10270</v>
      </c>
      <c r="J419" s="522"/>
      <c r="K419" s="521">
        <v>10270</v>
      </c>
      <c r="L419" s="522"/>
      <c r="M419" s="522"/>
      <c r="N419" s="522"/>
      <c r="O419" s="522"/>
      <c r="P419" s="522"/>
      <c r="Q419" s="248">
        <f t="shared" si="84"/>
        <v>0</v>
      </c>
      <c r="R419" s="522"/>
      <c r="S419" s="522"/>
      <c r="T419" s="522"/>
      <c r="U419" s="522"/>
    </row>
    <row r="420" spans="1:21" s="501" customFormat="1" ht="24.75" x14ac:dyDescent="0.15">
      <c r="A420" s="503"/>
      <c r="B420" s="515"/>
      <c r="C420" s="515">
        <v>470</v>
      </c>
      <c r="D420" s="516">
        <v>0</v>
      </c>
      <c r="E420" s="512" t="s">
        <v>430</v>
      </c>
      <c r="F420" s="521">
        <v>500</v>
      </c>
      <c r="G420" s="521">
        <v>0</v>
      </c>
      <c r="H420" s="248">
        <f t="shared" si="82"/>
        <v>0</v>
      </c>
      <c r="I420" s="248">
        <f t="shared" si="83"/>
        <v>0</v>
      </c>
      <c r="J420" s="522"/>
      <c r="K420" s="521">
        <v>0</v>
      </c>
      <c r="L420" s="522"/>
      <c r="M420" s="522"/>
      <c r="N420" s="522"/>
      <c r="O420" s="522"/>
      <c r="P420" s="522"/>
      <c r="Q420" s="248">
        <f t="shared" si="84"/>
        <v>0</v>
      </c>
      <c r="R420" s="522"/>
      <c r="S420" s="522"/>
      <c r="T420" s="522"/>
      <c r="U420" s="522"/>
    </row>
    <row r="421" spans="1:21" s="501" customFormat="1" ht="16.5" x14ac:dyDescent="0.15">
      <c r="A421" s="503"/>
      <c r="B421" s="178">
        <v>85230</v>
      </c>
      <c r="C421" s="178"/>
      <c r="D421" s="179"/>
      <c r="E421" s="179" t="s">
        <v>268</v>
      </c>
      <c r="F421" s="521">
        <f>F422</f>
        <v>200000</v>
      </c>
      <c r="G421" s="521">
        <f t="shared" ref="G421:U421" si="86">G422</f>
        <v>64973.64</v>
      </c>
      <c r="H421" s="248">
        <f t="shared" si="82"/>
        <v>32.486820000000002</v>
      </c>
      <c r="I421" s="521">
        <f t="shared" si="86"/>
        <v>64973.64</v>
      </c>
      <c r="J421" s="521">
        <f t="shared" si="86"/>
        <v>0</v>
      </c>
      <c r="K421" s="521">
        <f t="shared" si="86"/>
        <v>0</v>
      </c>
      <c r="L421" s="521">
        <f t="shared" si="86"/>
        <v>0</v>
      </c>
      <c r="M421" s="521">
        <f t="shared" si="86"/>
        <v>64973.64</v>
      </c>
      <c r="N421" s="521">
        <f t="shared" si="86"/>
        <v>0</v>
      </c>
      <c r="O421" s="521">
        <f t="shared" si="86"/>
        <v>0</v>
      </c>
      <c r="P421" s="521">
        <f t="shared" si="86"/>
        <v>0</v>
      </c>
      <c r="Q421" s="521">
        <f t="shared" si="86"/>
        <v>0</v>
      </c>
      <c r="R421" s="521">
        <f t="shared" si="86"/>
        <v>0</v>
      </c>
      <c r="S421" s="521">
        <f t="shared" si="86"/>
        <v>0</v>
      </c>
      <c r="T421" s="521">
        <f t="shared" si="86"/>
        <v>0</v>
      </c>
      <c r="U421" s="521">
        <f t="shared" si="86"/>
        <v>0</v>
      </c>
    </row>
    <row r="422" spans="1:21" s="501" customFormat="1" ht="8.25" x14ac:dyDescent="0.15">
      <c r="A422" s="503"/>
      <c r="B422" s="515"/>
      <c r="C422" s="515">
        <v>311</v>
      </c>
      <c r="D422" s="516">
        <v>0</v>
      </c>
      <c r="E422" s="512" t="s">
        <v>426</v>
      </c>
      <c r="F422" s="521">
        <v>200000</v>
      </c>
      <c r="G422" s="521">
        <v>64973.64</v>
      </c>
      <c r="H422" s="248">
        <f t="shared" si="82"/>
        <v>32.486820000000002</v>
      </c>
      <c r="I422" s="248">
        <f t="shared" si="83"/>
        <v>64973.64</v>
      </c>
      <c r="J422" s="522"/>
      <c r="K422" s="522"/>
      <c r="L422" s="522"/>
      <c r="M422" s="521">
        <v>64973.64</v>
      </c>
      <c r="N422" s="522"/>
      <c r="O422" s="522"/>
      <c r="P422" s="522"/>
      <c r="Q422" s="248">
        <f t="shared" si="84"/>
        <v>0</v>
      </c>
      <c r="R422" s="522"/>
      <c r="S422" s="522"/>
      <c r="T422" s="522"/>
      <c r="U422" s="522"/>
    </row>
    <row r="423" spans="1:21" s="501" customFormat="1" ht="8.25" x14ac:dyDescent="0.15">
      <c r="A423" s="503"/>
      <c r="B423" s="178">
        <v>85295</v>
      </c>
      <c r="C423" s="178"/>
      <c r="D423" s="179"/>
      <c r="E423" s="179" t="s">
        <v>106</v>
      </c>
      <c r="F423" s="521">
        <f>SUM(F424:F430)</f>
        <v>48986</v>
      </c>
      <c r="G423" s="521">
        <f t="shared" ref="G423:U423" si="87">SUM(G424:G430)</f>
        <v>17457.68</v>
      </c>
      <c r="H423" s="248">
        <f t="shared" si="82"/>
        <v>35.63810068182746</v>
      </c>
      <c r="I423" s="521">
        <f t="shared" si="87"/>
        <v>17457.68</v>
      </c>
      <c r="J423" s="521">
        <f t="shared" si="87"/>
        <v>8626.2799999999988</v>
      </c>
      <c r="K423" s="521">
        <f t="shared" si="87"/>
        <v>8831.4</v>
      </c>
      <c r="L423" s="521">
        <f t="shared" si="87"/>
        <v>0</v>
      </c>
      <c r="M423" s="521">
        <f t="shared" si="87"/>
        <v>0</v>
      </c>
      <c r="N423" s="521">
        <f t="shared" si="87"/>
        <v>0</v>
      </c>
      <c r="O423" s="521">
        <f t="shared" si="87"/>
        <v>0</v>
      </c>
      <c r="P423" s="521">
        <f t="shared" si="87"/>
        <v>0</v>
      </c>
      <c r="Q423" s="521">
        <f t="shared" si="87"/>
        <v>0</v>
      </c>
      <c r="R423" s="521">
        <f t="shared" si="87"/>
        <v>0</v>
      </c>
      <c r="S423" s="521">
        <f t="shared" si="87"/>
        <v>0</v>
      </c>
      <c r="T423" s="521">
        <f t="shared" si="87"/>
        <v>0</v>
      </c>
      <c r="U423" s="521">
        <f t="shared" si="87"/>
        <v>0</v>
      </c>
    </row>
    <row r="424" spans="1:21" s="501" customFormat="1" ht="8.25" x14ac:dyDescent="0.15">
      <c r="A424" s="503"/>
      <c r="B424" s="515"/>
      <c r="C424" s="515">
        <v>311</v>
      </c>
      <c r="D424" s="516">
        <v>0</v>
      </c>
      <c r="E424" s="512" t="s">
        <v>426</v>
      </c>
      <c r="F424" s="521">
        <v>8000</v>
      </c>
      <c r="G424" s="521">
        <v>0</v>
      </c>
      <c r="H424" s="248">
        <f t="shared" si="82"/>
        <v>0</v>
      </c>
      <c r="I424" s="248">
        <f t="shared" si="83"/>
        <v>0</v>
      </c>
      <c r="J424" s="522"/>
      <c r="K424" s="522"/>
      <c r="L424" s="522"/>
      <c r="M424" s="521">
        <v>0</v>
      </c>
      <c r="N424" s="522"/>
      <c r="O424" s="522"/>
      <c r="P424" s="522"/>
      <c r="Q424" s="248">
        <f t="shared" si="84"/>
        <v>0</v>
      </c>
      <c r="R424" s="522"/>
      <c r="S424" s="522"/>
      <c r="T424" s="522"/>
      <c r="U424" s="522"/>
    </row>
    <row r="425" spans="1:21" s="501" customFormat="1" ht="16.5" x14ac:dyDescent="0.15">
      <c r="A425" s="503"/>
      <c r="B425" s="515"/>
      <c r="C425" s="515">
        <v>401</v>
      </c>
      <c r="D425" s="516">
        <v>0</v>
      </c>
      <c r="E425" s="512" t="s">
        <v>420</v>
      </c>
      <c r="F425" s="521">
        <v>18000</v>
      </c>
      <c r="G425" s="521">
        <v>7575.28</v>
      </c>
      <c r="H425" s="248">
        <f t="shared" si="82"/>
        <v>42.084888888888891</v>
      </c>
      <c r="I425" s="248">
        <f t="shared" si="83"/>
        <v>7575.28</v>
      </c>
      <c r="J425" s="521">
        <v>7575.28</v>
      </c>
      <c r="K425" s="522"/>
      <c r="L425" s="522"/>
      <c r="M425" s="521"/>
      <c r="N425" s="522"/>
      <c r="O425" s="522"/>
      <c r="P425" s="522"/>
      <c r="Q425" s="248">
        <f t="shared" si="84"/>
        <v>0</v>
      </c>
      <c r="R425" s="522"/>
      <c r="S425" s="522"/>
      <c r="T425" s="522"/>
      <c r="U425" s="522"/>
    </row>
    <row r="426" spans="1:21" s="501" customFormat="1" ht="16.5" x14ac:dyDescent="0.15">
      <c r="A426" s="503"/>
      <c r="B426" s="515"/>
      <c r="C426" s="515">
        <v>411</v>
      </c>
      <c r="D426" s="516">
        <v>0</v>
      </c>
      <c r="E426" s="512" t="s">
        <v>398</v>
      </c>
      <c r="F426" s="521">
        <v>3245</v>
      </c>
      <c r="G426" s="521">
        <v>1051</v>
      </c>
      <c r="H426" s="248">
        <f t="shared" si="82"/>
        <v>32.388289676425266</v>
      </c>
      <c r="I426" s="248">
        <f t="shared" si="83"/>
        <v>1051</v>
      </c>
      <c r="J426" s="521">
        <v>1051</v>
      </c>
      <c r="K426" s="522"/>
      <c r="L426" s="522"/>
      <c r="M426" s="521"/>
      <c r="N426" s="522"/>
      <c r="O426" s="522"/>
      <c r="P426" s="522"/>
      <c r="Q426" s="248">
        <f t="shared" si="84"/>
        <v>0</v>
      </c>
      <c r="R426" s="522"/>
      <c r="S426" s="522"/>
      <c r="T426" s="522"/>
      <c r="U426" s="522"/>
    </row>
    <row r="427" spans="1:21" s="501" customFormat="1" ht="8.25" x14ac:dyDescent="0.15">
      <c r="A427" s="503"/>
      <c r="B427" s="515"/>
      <c r="C427" s="515">
        <v>412</v>
      </c>
      <c r="D427" s="516">
        <v>0</v>
      </c>
      <c r="E427" s="512" t="s">
        <v>399</v>
      </c>
      <c r="F427" s="521">
        <v>441</v>
      </c>
      <c r="G427" s="521">
        <v>0</v>
      </c>
      <c r="H427" s="248">
        <f t="shared" si="82"/>
        <v>0</v>
      </c>
      <c r="I427" s="248">
        <f t="shared" si="83"/>
        <v>0</v>
      </c>
      <c r="J427" s="521">
        <v>0</v>
      </c>
      <c r="K427" s="522"/>
      <c r="L427" s="522"/>
      <c r="M427" s="521"/>
      <c r="N427" s="522"/>
      <c r="O427" s="522"/>
      <c r="P427" s="522"/>
      <c r="Q427" s="248">
        <f t="shared" si="84"/>
        <v>0</v>
      </c>
      <c r="R427" s="522"/>
      <c r="S427" s="522"/>
      <c r="T427" s="522"/>
      <c r="U427" s="522"/>
    </row>
    <row r="428" spans="1:21" s="501" customFormat="1" ht="16.5" x14ac:dyDescent="0.15">
      <c r="A428" s="503"/>
      <c r="B428" s="515"/>
      <c r="C428" s="515">
        <v>421</v>
      </c>
      <c r="D428" s="516">
        <v>0</v>
      </c>
      <c r="E428" s="512" t="s">
        <v>401</v>
      </c>
      <c r="F428" s="521">
        <v>10670</v>
      </c>
      <c r="G428" s="521">
        <v>231.4</v>
      </c>
      <c r="H428" s="248">
        <f t="shared" si="82"/>
        <v>2.1686972820993438</v>
      </c>
      <c r="I428" s="248">
        <f t="shared" si="83"/>
        <v>231.4</v>
      </c>
      <c r="J428" s="522"/>
      <c r="K428" s="521">
        <v>231.4</v>
      </c>
      <c r="L428" s="522"/>
      <c r="M428" s="521"/>
      <c r="N428" s="522"/>
      <c r="O428" s="522"/>
      <c r="P428" s="522"/>
      <c r="Q428" s="248">
        <f t="shared" si="84"/>
        <v>0</v>
      </c>
      <c r="R428" s="522"/>
      <c r="S428" s="522"/>
      <c r="T428" s="522"/>
      <c r="U428" s="522"/>
    </row>
    <row r="429" spans="1:21" s="501" customFormat="1" ht="8.25" x14ac:dyDescent="0.15">
      <c r="A429" s="503"/>
      <c r="B429" s="515"/>
      <c r="C429" s="515">
        <v>428</v>
      </c>
      <c r="D429" s="516">
        <v>0</v>
      </c>
      <c r="E429" s="512" t="s">
        <v>419</v>
      </c>
      <c r="F429" s="521">
        <v>50</v>
      </c>
      <c r="G429" s="521">
        <v>50</v>
      </c>
      <c r="H429" s="248">
        <f t="shared" si="82"/>
        <v>100</v>
      </c>
      <c r="I429" s="248">
        <f t="shared" si="83"/>
        <v>50</v>
      </c>
      <c r="J429" s="522"/>
      <c r="K429" s="521">
        <v>50</v>
      </c>
      <c r="L429" s="522"/>
      <c r="M429" s="521"/>
      <c r="N429" s="522"/>
      <c r="O429" s="522"/>
      <c r="P429" s="522"/>
      <c r="Q429" s="248">
        <f t="shared" si="84"/>
        <v>0</v>
      </c>
      <c r="R429" s="522"/>
      <c r="S429" s="522"/>
      <c r="T429" s="522"/>
      <c r="U429" s="522"/>
    </row>
    <row r="430" spans="1:21" s="501" customFormat="1" ht="41.25" x14ac:dyDescent="0.15">
      <c r="A430" s="503"/>
      <c r="B430" s="515"/>
      <c r="C430" s="515">
        <v>433</v>
      </c>
      <c r="D430" s="516">
        <v>0</v>
      </c>
      <c r="E430" s="512" t="s">
        <v>429</v>
      </c>
      <c r="F430" s="521">
        <v>8580</v>
      </c>
      <c r="G430" s="521">
        <v>8550</v>
      </c>
      <c r="H430" s="248">
        <f t="shared" si="82"/>
        <v>99.650349650349639</v>
      </c>
      <c r="I430" s="248">
        <f t="shared" si="83"/>
        <v>8550</v>
      </c>
      <c r="J430" s="522"/>
      <c r="K430" s="521">
        <v>8550</v>
      </c>
      <c r="L430" s="522"/>
      <c r="M430" s="521"/>
      <c r="N430" s="522"/>
      <c r="O430" s="522"/>
      <c r="P430" s="522"/>
      <c r="Q430" s="248">
        <f t="shared" si="84"/>
        <v>0</v>
      </c>
      <c r="R430" s="522"/>
      <c r="S430" s="522"/>
      <c r="T430" s="522"/>
      <c r="U430" s="522"/>
    </row>
    <row r="431" spans="1:21" s="252" customFormat="1" ht="24.75" x14ac:dyDescent="0.15">
      <c r="A431" s="97">
        <v>853</v>
      </c>
      <c r="B431" s="97"/>
      <c r="C431" s="97"/>
      <c r="D431" s="98"/>
      <c r="E431" s="98" t="s">
        <v>51</v>
      </c>
      <c r="F431" s="99">
        <f>F432</f>
        <v>599307</v>
      </c>
      <c r="G431" s="99">
        <f t="shared" ref="G431:U431" si="88">G432</f>
        <v>65209.11</v>
      </c>
      <c r="H431" s="99">
        <f t="shared" si="82"/>
        <v>10.880752268870546</v>
      </c>
      <c r="I431" s="99">
        <f t="shared" si="88"/>
        <v>65209.11</v>
      </c>
      <c r="J431" s="99">
        <f t="shared" si="88"/>
        <v>49784.75</v>
      </c>
      <c r="K431" s="99">
        <f t="shared" si="88"/>
        <v>14942.66</v>
      </c>
      <c r="L431" s="99">
        <f t="shared" si="88"/>
        <v>0</v>
      </c>
      <c r="M431" s="99">
        <f t="shared" si="88"/>
        <v>481.7</v>
      </c>
      <c r="N431" s="99">
        <f t="shared" si="88"/>
        <v>0</v>
      </c>
      <c r="O431" s="99">
        <f t="shared" si="88"/>
        <v>0</v>
      </c>
      <c r="P431" s="99">
        <f t="shared" si="88"/>
        <v>0</v>
      </c>
      <c r="Q431" s="99">
        <f t="shared" si="88"/>
        <v>0</v>
      </c>
      <c r="R431" s="99">
        <f t="shared" si="88"/>
        <v>0</v>
      </c>
      <c r="S431" s="99">
        <f t="shared" si="88"/>
        <v>0</v>
      </c>
      <c r="T431" s="99">
        <f t="shared" si="88"/>
        <v>0</v>
      </c>
      <c r="U431" s="99">
        <f t="shared" si="88"/>
        <v>0</v>
      </c>
    </row>
    <row r="432" spans="1:21" s="501" customFormat="1" ht="8.25" x14ac:dyDescent="0.15">
      <c r="A432" s="178"/>
      <c r="B432" s="178">
        <v>85395</v>
      </c>
      <c r="C432" s="178"/>
      <c r="D432" s="179"/>
      <c r="E432" s="179" t="s">
        <v>106</v>
      </c>
      <c r="F432" s="248">
        <f>SUM(F433:F444)</f>
        <v>599307</v>
      </c>
      <c r="G432" s="248">
        <f t="shared" ref="G432:U432" si="89">SUM(G433:G444)</f>
        <v>65209.11</v>
      </c>
      <c r="H432" s="248">
        <f t="shared" si="82"/>
        <v>10.880752268870546</v>
      </c>
      <c r="I432" s="248">
        <f t="shared" si="89"/>
        <v>65209.11</v>
      </c>
      <c r="J432" s="248">
        <f t="shared" si="89"/>
        <v>49784.75</v>
      </c>
      <c r="K432" s="248">
        <f t="shared" si="89"/>
        <v>14942.66</v>
      </c>
      <c r="L432" s="248">
        <f t="shared" si="89"/>
        <v>0</v>
      </c>
      <c r="M432" s="248">
        <f t="shared" si="89"/>
        <v>481.7</v>
      </c>
      <c r="N432" s="248">
        <f t="shared" si="89"/>
        <v>0</v>
      </c>
      <c r="O432" s="248">
        <f t="shared" si="89"/>
        <v>0</v>
      </c>
      <c r="P432" s="248">
        <f t="shared" si="89"/>
        <v>0</v>
      </c>
      <c r="Q432" s="248">
        <f t="shared" si="89"/>
        <v>0</v>
      </c>
      <c r="R432" s="248">
        <f t="shared" si="89"/>
        <v>0</v>
      </c>
      <c r="S432" s="248">
        <f t="shared" si="89"/>
        <v>0</v>
      </c>
      <c r="T432" s="248">
        <f t="shared" si="89"/>
        <v>0</v>
      </c>
      <c r="U432" s="248">
        <f t="shared" si="89"/>
        <v>0</v>
      </c>
    </row>
    <row r="433" spans="1:21" s="501" customFormat="1" ht="24.75" x14ac:dyDescent="0.15">
      <c r="A433" s="503"/>
      <c r="B433" s="515"/>
      <c r="C433" s="515">
        <v>302</v>
      </c>
      <c r="D433" s="516">
        <v>0</v>
      </c>
      <c r="E433" s="512" t="s">
        <v>418</v>
      </c>
      <c r="F433" s="521">
        <v>1100</v>
      </c>
      <c r="G433" s="521">
        <v>481.7</v>
      </c>
      <c r="H433" s="248">
        <f t="shared" si="82"/>
        <v>43.790909090909089</v>
      </c>
      <c r="I433" s="248">
        <f t="shared" si="83"/>
        <v>481.7</v>
      </c>
      <c r="J433" s="522"/>
      <c r="K433" s="522"/>
      <c r="L433" s="522"/>
      <c r="M433" s="521">
        <v>481.7</v>
      </c>
      <c r="N433" s="522"/>
      <c r="O433" s="522"/>
      <c r="P433" s="522"/>
      <c r="Q433" s="248">
        <f t="shared" si="84"/>
        <v>0</v>
      </c>
      <c r="R433" s="522"/>
      <c r="S433" s="522"/>
      <c r="T433" s="522"/>
      <c r="U433" s="522"/>
    </row>
    <row r="434" spans="1:21" s="501" customFormat="1" ht="16.5" x14ac:dyDescent="0.15">
      <c r="A434" s="503"/>
      <c r="B434" s="515"/>
      <c r="C434" s="515">
        <v>401</v>
      </c>
      <c r="D434" s="516">
        <v>0</v>
      </c>
      <c r="E434" s="512" t="s">
        <v>420</v>
      </c>
      <c r="F434" s="521">
        <v>95000</v>
      </c>
      <c r="G434" s="521">
        <v>39257.25</v>
      </c>
      <c r="H434" s="248">
        <f t="shared" si="82"/>
        <v>41.323421052631581</v>
      </c>
      <c r="I434" s="248">
        <f t="shared" si="83"/>
        <v>39257.25</v>
      </c>
      <c r="J434" s="521">
        <v>39257.25</v>
      </c>
      <c r="K434" s="522"/>
      <c r="L434" s="522"/>
      <c r="M434" s="522"/>
      <c r="N434" s="522"/>
      <c r="O434" s="522"/>
      <c r="P434" s="522"/>
      <c r="Q434" s="248">
        <f t="shared" si="84"/>
        <v>0</v>
      </c>
      <c r="R434" s="522"/>
      <c r="S434" s="522"/>
      <c r="T434" s="522"/>
      <c r="U434" s="522"/>
    </row>
    <row r="435" spans="1:21" s="501" customFormat="1" ht="16.5" x14ac:dyDescent="0.15">
      <c r="A435" s="503"/>
      <c r="B435" s="515"/>
      <c r="C435" s="515">
        <v>404</v>
      </c>
      <c r="D435" s="516">
        <v>0</v>
      </c>
      <c r="E435" s="512" t="s">
        <v>424</v>
      </c>
      <c r="F435" s="521">
        <v>3435</v>
      </c>
      <c r="G435" s="521">
        <v>3435</v>
      </c>
      <c r="H435" s="248">
        <f t="shared" si="82"/>
        <v>100</v>
      </c>
      <c r="I435" s="248">
        <f t="shared" si="83"/>
        <v>3435</v>
      </c>
      <c r="J435" s="521">
        <v>3435</v>
      </c>
      <c r="K435" s="522"/>
      <c r="L435" s="522"/>
      <c r="M435" s="522"/>
      <c r="N435" s="521"/>
      <c r="O435" s="522"/>
      <c r="P435" s="522"/>
      <c r="Q435" s="248">
        <f t="shared" si="84"/>
        <v>0</v>
      </c>
      <c r="R435" s="522"/>
      <c r="S435" s="522"/>
      <c r="T435" s="522"/>
      <c r="U435" s="522"/>
    </row>
    <row r="436" spans="1:21" s="501" customFormat="1" ht="16.5" x14ac:dyDescent="0.15">
      <c r="A436" s="503"/>
      <c r="B436" s="515"/>
      <c r="C436" s="515">
        <v>411</v>
      </c>
      <c r="D436" s="516">
        <v>0</v>
      </c>
      <c r="E436" s="512" t="s">
        <v>398</v>
      </c>
      <c r="F436" s="521">
        <v>16965</v>
      </c>
      <c r="G436" s="521">
        <v>6206.1</v>
      </c>
      <c r="H436" s="248">
        <f t="shared" si="82"/>
        <v>36.581786030061899</v>
      </c>
      <c r="I436" s="248">
        <f t="shared" si="83"/>
        <v>6206.1</v>
      </c>
      <c r="J436" s="521">
        <v>6206.1</v>
      </c>
      <c r="K436" s="522"/>
      <c r="L436" s="522"/>
      <c r="M436" s="522"/>
      <c r="N436" s="521"/>
      <c r="O436" s="522"/>
      <c r="P436" s="522"/>
      <c r="Q436" s="248">
        <f t="shared" si="84"/>
        <v>0</v>
      </c>
      <c r="R436" s="522"/>
      <c r="S436" s="522"/>
      <c r="T436" s="522"/>
      <c r="U436" s="522"/>
    </row>
    <row r="437" spans="1:21" s="501" customFormat="1" ht="8.25" x14ac:dyDescent="0.15">
      <c r="A437" s="503"/>
      <c r="B437" s="515"/>
      <c r="C437" s="515">
        <v>412</v>
      </c>
      <c r="D437" s="516">
        <v>0</v>
      </c>
      <c r="E437" s="512" t="s">
        <v>399</v>
      </c>
      <c r="F437" s="521">
        <v>2400</v>
      </c>
      <c r="G437" s="521">
        <v>886.4</v>
      </c>
      <c r="H437" s="248">
        <f t="shared" si="82"/>
        <v>36.933333333333337</v>
      </c>
      <c r="I437" s="248">
        <f t="shared" si="83"/>
        <v>886.4</v>
      </c>
      <c r="J437" s="521">
        <v>886.4</v>
      </c>
      <c r="K437" s="522"/>
      <c r="L437" s="522"/>
      <c r="M437" s="522"/>
      <c r="N437" s="522"/>
      <c r="O437" s="522"/>
      <c r="P437" s="522"/>
      <c r="Q437" s="248">
        <f t="shared" si="84"/>
        <v>0</v>
      </c>
      <c r="R437" s="522"/>
      <c r="S437" s="522"/>
      <c r="T437" s="522"/>
      <c r="U437" s="522"/>
    </row>
    <row r="438" spans="1:21" s="501" customFormat="1" ht="16.5" x14ac:dyDescent="0.15">
      <c r="A438" s="503"/>
      <c r="B438" s="515"/>
      <c r="C438" s="515">
        <v>421</v>
      </c>
      <c r="D438" s="516">
        <v>0</v>
      </c>
      <c r="E438" s="512" t="s">
        <v>401</v>
      </c>
      <c r="F438" s="521">
        <v>44000</v>
      </c>
      <c r="G438" s="521">
        <v>7691.36</v>
      </c>
      <c r="H438" s="248">
        <f t="shared" si="82"/>
        <v>17.480363636363634</v>
      </c>
      <c r="I438" s="248">
        <f t="shared" si="83"/>
        <v>7691.36</v>
      </c>
      <c r="J438" s="521"/>
      <c r="K438" s="521">
        <v>7691.36</v>
      </c>
      <c r="L438" s="522"/>
      <c r="M438" s="522"/>
      <c r="N438" s="522"/>
      <c r="O438" s="522"/>
      <c r="P438" s="522"/>
      <c r="Q438" s="248">
        <f t="shared" si="84"/>
        <v>0</v>
      </c>
      <c r="R438" s="522"/>
      <c r="S438" s="522"/>
      <c r="T438" s="522"/>
      <c r="U438" s="522"/>
    </row>
    <row r="439" spans="1:21" s="501" customFormat="1" ht="16.5" x14ac:dyDescent="0.15">
      <c r="A439" s="503"/>
      <c r="B439" s="515"/>
      <c r="C439" s="515">
        <v>427</v>
      </c>
      <c r="D439" s="516">
        <v>0</v>
      </c>
      <c r="E439" s="512" t="s">
        <v>394</v>
      </c>
      <c r="F439" s="521">
        <v>10000</v>
      </c>
      <c r="G439" s="521">
        <v>200</v>
      </c>
      <c r="H439" s="248">
        <f t="shared" si="82"/>
        <v>2</v>
      </c>
      <c r="I439" s="248">
        <f t="shared" si="83"/>
        <v>200</v>
      </c>
      <c r="J439" s="522"/>
      <c r="K439" s="521">
        <v>200</v>
      </c>
      <c r="L439" s="522"/>
      <c r="M439" s="522"/>
      <c r="N439" s="521"/>
      <c r="O439" s="522"/>
      <c r="P439" s="522"/>
      <c r="Q439" s="248">
        <f t="shared" si="84"/>
        <v>0</v>
      </c>
      <c r="R439" s="522"/>
      <c r="S439" s="522"/>
      <c r="T439" s="522"/>
      <c r="U439" s="522"/>
    </row>
    <row r="440" spans="1:21" s="501" customFormat="1" ht="8.25" x14ac:dyDescent="0.15">
      <c r="A440" s="503"/>
      <c r="B440" s="515"/>
      <c r="C440" s="515">
        <v>430</v>
      </c>
      <c r="D440" s="516">
        <v>0</v>
      </c>
      <c r="E440" s="512" t="s">
        <v>395</v>
      </c>
      <c r="F440" s="521">
        <v>6000</v>
      </c>
      <c r="G440" s="521">
        <v>2239.3000000000002</v>
      </c>
      <c r="H440" s="248">
        <f t="shared" si="82"/>
        <v>37.321666666666673</v>
      </c>
      <c r="I440" s="248">
        <f t="shared" si="83"/>
        <v>2239.3000000000002</v>
      </c>
      <c r="J440" s="522"/>
      <c r="K440" s="521">
        <v>2239.3000000000002</v>
      </c>
      <c r="L440" s="522"/>
      <c r="M440" s="522"/>
      <c r="N440" s="521"/>
      <c r="O440" s="522"/>
      <c r="P440" s="522"/>
      <c r="Q440" s="248">
        <f t="shared" si="84"/>
        <v>0</v>
      </c>
      <c r="R440" s="522"/>
      <c r="S440" s="522"/>
      <c r="T440" s="522"/>
      <c r="U440" s="522"/>
    </row>
    <row r="441" spans="1:21" s="501" customFormat="1" ht="8.25" x14ac:dyDescent="0.15">
      <c r="A441" s="503"/>
      <c r="B441" s="515"/>
      <c r="C441" s="515">
        <v>443</v>
      </c>
      <c r="D441" s="516">
        <v>0</v>
      </c>
      <c r="E441" s="512" t="s">
        <v>405</v>
      </c>
      <c r="F441" s="521">
        <v>5000</v>
      </c>
      <c r="G441" s="521">
        <v>2487</v>
      </c>
      <c r="H441" s="248">
        <f t="shared" si="82"/>
        <v>49.74</v>
      </c>
      <c r="I441" s="248">
        <f t="shared" si="83"/>
        <v>2487</v>
      </c>
      <c r="J441" s="521"/>
      <c r="K441" s="521">
        <v>2487</v>
      </c>
      <c r="L441" s="522"/>
      <c r="M441" s="522"/>
      <c r="N441" s="522"/>
      <c r="O441" s="522"/>
      <c r="P441" s="522"/>
      <c r="Q441" s="248">
        <f t="shared" si="84"/>
        <v>0</v>
      </c>
      <c r="R441" s="522"/>
      <c r="S441" s="522"/>
      <c r="T441" s="522"/>
      <c r="U441" s="522"/>
    </row>
    <row r="442" spans="1:21" s="501" customFormat="1" ht="24.75" x14ac:dyDescent="0.15">
      <c r="A442" s="503"/>
      <c r="B442" s="515"/>
      <c r="C442" s="515">
        <v>444</v>
      </c>
      <c r="D442" s="516">
        <v>0</v>
      </c>
      <c r="E442" s="512" t="s">
        <v>414</v>
      </c>
      <c r="F442" s="521">
        <v>3100</v>
      </c>
      <c r="G442" s="521">
        <v>2325</v>
      </c>
      <c r="H442" s="248">
        <f t="shared" si="82"/>
        <v>75</v>
      </c>
      <c r="I442" s="248">
        <f t="shared" si="83"/>
        <v>2325</v>
      </c>
      <c r="J442" s="522"/>
      <c r="K442" s="521">
        <v>2325</v>
      </c>
      <c r="L442" s="522"/>
      <c r="M442" s="522"/>
      <c r="N442" s="521"/>
      <c r="O442" s="522"/>
      <c r="P442" s="522"/>
      <c r="Q442" s="248">
        <f t="shared" si="84"/>
        <v>0</v>
      </c>
      <c r="R442" s="522"/>
      <c r="S442" s="522"/>
      <c r="T442" s="522"/>
      <c r="U442" s="522"/>
    </row>
    <row r="443" spans="1:21" s="501" customFormat="1" ht="90.75" x14ac:dyDescent="0.15">
      <c r="A443" s="503"/>
      <c r="B443" s="515"/>
      <c r="C443" s="515">
        <v>456</v>
      </c>
      <c r="D443" s="516">
        <v>0</v>
      </c>
      <c r="E443" s="512" t="s">
        <v>435</v>
      </c>
      <c r="F443" s="521">
        <v>62307</v>
      </c>
      <c r="G443" s="521">
        <v>0</v>
      </c>
      <c r="H443" s="248">
        <f t="shared" si="82"/>
        <v>0</v>
      </c>
      <c r="I443" s="248">
        <f t="shared" si="83"/>
        <v>0</v>
      </c>
      <c r="J443" s="522"/>
      <c r="K443" s="522"/>
      <c r="L443" s="522"/>
      <c r="M443" s="522"/>
      <c r="N443" s="521"/>
      <c r="O443" s="522"/>
      <c r="P443" s="522"/>
      <c r="Q443" s="248">
        <f t="shared" si="84"/>
        <v>0</v>
      </c>
      <c r="R443" s="522"/>
      <c r="S443" s="522"/>
      <c r="T443" s="522"/>
      <c r="U443" s="522"/>
    </row>
    <row r="444" spans="1:21" s="501" customFormat="1" ht="107.25" x14ac:dyDescent="0.15">
      <c r="A444" s="503"/>
      <c r="B444" s="515"/>
      <c r="C444" s="515">
        <v>666</v>
      </c>
      <c r="D444" s="516">
        <v>0</v>
      </c>
      <c r="E444" s="512" t="s">
        <v>434</v>
      </c>
      <c r="F444" s="521">
        <v>350000</v>
      </c>
      <c r="G444" s="521">
        <v>0</v>
      </c>
      <c r="H444" s="248">
        <f t="shared" si="82"/>
        <v>0</v>
      </c>
      <c r="I444" s="248">
        <f t="shared" si="83"/>
        <v>0</v>
      </c>
      <c r="J444" s="522"/>
      <c r="K444" s="522"/>
      <c r="L444" s="522"/>
      <c r="M444" s="522"/>
      <c r="N444" s="521"/>
      <c r="O444" s="522"/>
      <c r="P444" s="522"/>
      <c r="Q444" s="248">
        <f t="shared" si="84"/>
        <v>0</v>
      </c>
      <c r="R444" s="522"/>
      <c r="S444" s="522"/>
      <c r="T444" s="522"/>
      <c r="U444" s="522"/>
    </row>
    <row r="445" spans="1:21" s="252" customFormat="1" ht="16.5" x14ac:dyDescent="0.15">
      <c r="A445" s="97">
        <v>854</v>
      </c>
      <c r="B445" s="97"/>
      <c r="C445" s="97"/>
      <c r="D445" s="98"/>
      <c r="E445" s="98" t="s">
        <v>52</v>
      </c>
      <c r="F445" s="99">
        <f>F446+F453+F455+F457+F459</f>
        <v>922000</v>
      </c>
      <c r="G445" s="99">
        <f t="shared" ref="G445:U445" si="90">G446+G453+G455+G457+G459</f>
        <v>444826.64</v>
      </c>
      <c r="H445" s="99">
        <f t="shared" si="82"/>
        <v>48.245839479392629</v>
      </c>
      <c r="I445" s="99">
        <f t="shared" si="90"/>
        <v>444826.64</v>
      </c>
      <c r="J445" s="99">
        <f t="shared" si="90"/>
        <v>347788.9</v>
      </c>
      <c r="K445" s="99">
        <f t="shared" si="90"/>
        <v>19080</v>
      </c>
      <c r="L445" s="99">
        <f t="shared" si="90"/>
        <v>0</v>
      </c>
      <c r="M445" s="99">
        <f t="shared" si="90"/>
        <v>77957.740000000005</v>
      </c>
      <c r="N445" s="99">
        <f t="shared" si="90"/>
        <v>0</v>
      </c>
      <c r="O445" s="99">
        <f t="shared" si="90"/>
        <v>0</v>
      </c>
      <c r="P445" s="99">
        <f t="shared" si="90"/>
        <v>0</v>
      </c>
      <c r="Q445" s="99">
        <f t="shared" si="90"/>
        <v>0</v>
      </c>
      <c r="R445" s="99">
        <f t="shared" si="90"/>
        <v>0</v>
      </c>
      <c r="S445" s="99">
        <f t="shared" si="90"/>
        <v>0</v>
      </c>
      <c r="T445" s="99">
        <f t="shared" si="90"/>
        <v>0</v>
      </c>
      <c r="U445" s="99">
        <f t="shared" si="90"/>
        <v>0</v>
      </c>
    </row>
    <row r="446" spans="1:21" s="501" customFormat="1" ht="8.25" x14ac:dyDescent="0.15">
      <c r="A446" s="178"/>
      <c r="B446" s="178">
        <v>85401</v>
      </c>
      <c r="C446" s="178"/>
      <c r="D446" s="179"/>
      <c r="E446" s="179" t="s">
        <v>123</v>
      </c>
      <c r="F446" s="248">
        <f>SUM(F447:F452)</f>
        <v>812200</v>
      </c>
      <c r="G446" s="248">
        <f t="shared" ref="G446:U446" si="91">SUM(G447:G452)</f>
        <v>366796.64</v>
      </c>
      <c r="H446" s="248">
        <f t="shared" si="82"/>
        <v>45.160876631371579</v>
      </c>
      <c r="I446" s="248">
        <f t="shared" si="91"/>
        <v>366796.64</v>
      </c>
      <c r="J446" s="248">
        <f t="shared" si="91"/>
        <v>347788.9</v>
      </c>
      <c r="K446" s="248">
        <f t="shared" si="91"/>
        <v>18750</v>
      </c>
      <c r="L446" s="248">
        <f t="shared" si="91"/>
        <v>0</v>
      </c>
      <c r="M446" s="248">
        <f t="shared" si="91"/>
        <v>257.74</v>
      </c>
      <c r="N446" s="248">
        <f t="shared" si="91"/>
        <v>0</v>
      </c>
      <c r="O446" s="248">
        <f t="shared" si="91"/>
        <v>0</v>
      </c>
      <c r="P446" s="248">
        <f t="shared" si="91"/>
        <v>0</v>
      </c>
      <c r="Q446" s="248">
        <f t="shared" si="91"/>
        <v>0</v>
      </c>
      <c r="R446" s="248">
        <f t="shared" si="91"/>
        <v>0</v>
      </c>
      <c r="S446" s="248">
        <f t="shared" si="91"/>
        <v>0</v>
      </c>
      <c r="T446" s="248">
        <f t="shared" si="91"/>
        <v>0</v>
      </c>
      <c r="U446" s="248">
        <f t="shared" si="91"/>
        <v>0</v>
      </c>
    </row>
    <row r="447" spans="1:21" s="501" customFormat="1" ht="24.75" x14ac:dyDescent="0.15">
      <c r="A447" s="503"/>
      <c r="B447" s="515"/>
      <c r="C447" s="515">
        <v>302</v>
      </c>
      <c r="D447" s="516">
        <v>0</v>
      </c>
      <c r="E447" s="512" t="s">
        <v>418</v>
      </c>
      <c r="F447" s="521">
        <v>5000</v>
      </c>
      <c r="G447" s="521">
        <v>257.74</v>
      </c>
      <c r="H447" s="248">
        <f t="shared" si="82"/>
        <v>5.1548000000000007</v>
      </c>
      <c r="I447" s="248">
        <f t="shared" si="83"/>
        <v>257.74</v>
      </c>
      <c r="J447" s="248"/>
      <c r="K447" s="248"/>
      <c r="L447" s="248"/>
      <c r="M447" s="521">
        <v>257.74</v>
      </c>
      <c r="N447" s="248"/>
      <c r="O447" s="248"/>
      <c r="P447" s="248"/>
      <c r="Q447" s="248">
        <f t="shared" si="84"/>
        <v>0</v>
      </c>
      <c r="R447" s="248"/>
      <c r="S447" s="248"/>
      <c r="T447" s="248"/>
      <c r="U447" s="248"/>
    </row>
    <row r="448" spans="1:21" s="501" customFormat="1" ht="16.5" x14ac:dyDescent="0.15">
      <c r="A448" s="503"/>
      <c r="B448" s="515"/>
      <c r="C448" s="515">
        <v>401</v>
      </c>
      <c r="D448" s="516">
        <v>0</v>
      </c>
      <c r="E448" s="512" t="s">
        <v>420</v>
      </c>
      <c r="F448" s="521">
        <v>620000</v>
      </c>
      <c r="G448" s="521">
        <v>258210.08</v>
      </c>
      <c r="H448" s="248">
        <f t="shared" si="82"/>
        <v>41.64678709677419</v>
      </c>
      <c r="I448" s="248">
        <f t="shared" si="83"/>
        <v>258210.08</v>
      </c>
      <c r="J448" s="521">
        <v>258210.08</v>
      </c>
      <c r="K448" s="521"/>
      <c r="L448" s="248"/>
      <c r="M448" s="248"/>
      <c r="N448" s="248"/>
      <c r="O448" s="248"/>
      <c r="P448" s="248"/>
      <c r="Q448" s="248">
        <f t="shared" si="84"/>
        <v>0</v>
      </c>
      <c r="R448" s="248"/>
      <c r="S448" s="248"/>
      <c r="T448" s="248"/>
      <c r="U448" s="248"/>
    </row>
    <row r="449" spans="1:21" s="501" customFormat="1" ht="16.5" x14ac:dyDescent="0.15">
      <c r="A449" s="503"/>
      <c r="B449" s="515"/>
      <c r="C449" s="515">
        <v>404</v>
      </c>
      <c r="D449" s="516">
        <v>0</v>
      </c>
      <c r="E449" s="512" t="s">
        <v>424</v>
      </c>
      <c r="F449" s="521">
        <v>41787</v>
      </c>
      <c r="G449" s="521">
        <v>36035.360000000001</v>
      </c>
      <c r="H449" s="248">
        <f t="shared" si="82"/>
        <v>86.235814966377106</v>
      </c>
      <c r="I449" s="248">
        <f t="shared" si="83"/>
        <v>36035.360000000001</v>
      </c>
      <c r="J449" s="521">
        <v>36035.360000000001</v>
      </c>
      <c r="K449" s="521"/>
      <c r="L449" s="248"/>
      <c r="M449" s="248"/>
      <c r="N449" s="248"/>
      <c r="O449" s="248"/>
      <c r="P449" s="248"/>
      <c r="Q449" s="248">
        <f t="shared" si="84"/>
        <v>0</v>
      </c>
      <c r="R449" s="248"/>
      <c r="S449" s="248"/>
      <c r="T449" s="248"/>
      <c r="U449" s="248"/>
    </row>
    <row r="450" spans="1:21" s="501" customFormat="1" ht="16.5" x14ac:dyDescent="0.15">
      <c r="A450" s="503"/>
      <c r="B450" s="515"/>
      <c r="C450" s="515">
        <v>411</v>
      </c>
      <c r="D450" s="516">
        <v>0</v>
      </c>
      <c r="E450" s="512" t="s">
        <v>398</v>
      </c>
      <c r="F450" s="521">
        <v>105213</v>
      </c>
      <c r="G450" s="521">
        <v>47618.34</v>
      </c>
      <c r="H450" s="248">
        <f t="shared" si="82"/>
        <v>45.258988908214761</v>
      </c>
      <c r="I450" s="248">
        <f t="shared" si="83"/>
        <v>47618.34</v>
      </c>
      <c r="J450" s="521">
        <v>47618.34</v>
      </c>
      <c r="K450" s="521"/>
      <c r="L450" s="248"/>
      <c r="M450" s="248"/>
      <c r="N450" s="248"/>
      <c r="O450" s="248"/>
      <c r="P450" s="248"/>
      <c r="Q450" s="248">
        <f t="shared" si="84"/>
        <v>0</v>
      </c>
      <c r="R450" s="248"/>
      <c r="S450" s="248"/>
      <c r="T450" s="248"/>
      <c r="U450" s="248"/>
    </row>
    <row r="451" spans="1:21" s="501" customFormat="1" ht="8.25" x14ac:dyDescent="0.15">
      <c r="A451" s="503"/>
      <c r="B451" s="515"/>
      <c r="C451" s="515">
        <v>412</v>
      </c>
      <c r="D451" s="516">
        <v>0</v>
      </c>
      <c r="E451" s="512" t="s">
        <v>399</v>
      </c>
      <c r="F451" s="521">
        <v>15200</v>
      </c>
      <c r="G451" s="521">
        <v>5925.12</v>
      </c>
      <c r="H451" s="248">
        <f t="shared" si="82"/>
        <v>38.981052631578947</v>
      </c>
      <c r="I451" s="248">
        <f t="shared" si="83"/>
        <v>5925.12</v>
      </c>
      <c r="J451" s="521">
        <v>5925.12</v>
      </c>
      <c r="K451" s="521"/>
      <c r="L451" s="248"/>
      <c r="M451" s="248"/>
      <c r="N451" s="248"/>
      <c r="O451" s="248"/>
      <c r="P451" s="248"/>
      <c r="Q451" s="248">
        <f t="shared" si="84"/>
        <v>0</v>
      </c>
      <c r="R451" s="248"/>
      <c r="S451" s="248"/>
      <c r="T451" s="248"/>
      <c r="U451" s="248"/>
    </row>
    <row r="452" spans="1:21" s="501" customFormat="1" ht="24.75" x14ac:dyDescent="0.15">
      <c r="A452" s="503"/>
      <c r="B452" s="515"/>
      <c r="C452" s="515">
        <v>444</v>
      </c>
      <c r="D452" s="516">
        <v>0</v>
      </c>
      <c r="E452" s="512" t="s">
        <v>414</v>
      </c>
      <c r="F452" s="521">
        <v>25000</v>
      </c>
      <c r="G452" s="521">
        <v>18750</v>
      </c>
      <c r="H452" s="248">
        <f t="shared" si="82"/>
        <v>75</v>
      </c>
      <c r="I452" s="248">
        <f t="shared" si="83"/>
        <v>18750</v>
      </c>
      <c r="J452" s="521"/>
      <c r="K452" s="521">
        <v>18750</v>
      </c>
      <c r="L452" s="248"/>
      <c r="M452" s="248"/>
      <c r="N452" s="248"/>
      <c r="O452" s="248"/>
      <c r="P452" s="248"/>
      <c r="Q452" s="248">
        <f t="shared" si="84"/>
        <v>0</v>
      </c>
      <c r="R452" s="248"/>
      <c r="S452" s="248"/>
      <c r="T452" s="248"/>
      <c r="U452" s="248"/>
    </row>
    <row r="453" spans="1:21" s="501" customFormat="1" ht="16.5" x14ac:dyDescent="0.15">
      <c r="A453" s="178"/>
      <c r="B453" s="178">
        <v>85415</v>
      </c>
      <c r="C453" s="178"/>
      <c r="D453" s="179"/>
      <c r="E453" s="179" t="s">
        <v>124</v>
      </c>
      <c r="F453" s="248">
        <f>F454</f>
        <v>80800</v>
      </c>
      <c r="G453" s="248">
        <f t="shared" ref="G453:U453" si="92">G454</f>
        <v>68200</v>
      </c>
      <c r="H453" s="248">
        <f t="shared" si="82"/>
        <v>84.405940594059402</v>
      </c>
      <c r="I453" s="248">
        <f t="shared" si="92"/>
        <v>68200</v>
      </c>
      <c r="J453" s="248">
        <f t="shared" si="92"/>
        <v>0</v>
      </c>
      <c r="K453" s="248">
        <f t="shared" si="92"/>
        <v>0</v>
      </c>
      <c r="L453" s="248">
        <f t="shared" si="92"/>
        <v>0</v>
      </c>
      <c r="M453" s="248">
        <f t="shared" si="92"/>
        <v>68200</v>
      </c>
      <c r="N453" s="248">
        <f t="shared" si="92"/>
        <v>0</v>
      </c>
      <c r="O453" s="248">
        <f t="shared" si="92"/>
        <v>0</v>
      </c>
      <c r="P453" s="248">
        <f t="shared" si="92"/>
        <v>0</v>
      </c>
      <c r="Q453" s="248">
        <f t="shared" si="92"/>
        <v>0</v>
      </c>
      <c r="R453" s="248">
        <f t="shared" si="92"/>
        <v>0</v>
      </c>
      <c r="S453" s="248">
        <f t="shared" si="92"/>
        <v>0</v>
      </c>
      <c r="T453" s="248">
        <f t="shared" si="92"/>
        <v>0</v>
      </c>
      <c r="U453" s="248">
        <f t="shared" si="92"/>
        <v>0</v>
      </c>
    </row>
    <row r="454" spans="1:21" s="501" customFormat="1" ht="16.5" x14ac:dyDescent="0.15">
      <c r="A454" s="503"/>
      <c r="B454" s="515"/>
      <c r="C454" s="515">
        <v>326</v>
      </c>
      <c r="D454" s="516">
        <v>0</v>
      </c>
      <c r="E454" s="512" t="s">
        <v>427</v>
      </c>
      <c r="F454" s="521">
        <v>80800</v>
      </c>
      <c r="G454" s="521">
        <v>68200</v>
      </c>
      <c r="H454" s="248">
        <f t="shared" si="82"/>
        <v>84.405940594059402</v>
      </c>
      <c r="I454" s="248">
        <f t="shared" si="83"/>
        <v>68200</v>
      </c>
      <c r="J454" s="248"/>
      <c r="K454" s="248"/>
      <c r="L454" s="248"/>
      <c r="M454" s="521">
        <v>68200</v>
      </c>
      <c r="N454" s="248"/>
      <c r="O454" s="248"/>
      <c r="P454" s="248"/>
      <c r="Q454" s="248">
        <f t="shared" si="84"/>
        <v>0</v>
      </c>
      <c r="R454" s="248"/>
      <c r="S454" s="248"/>
      <c r="T454" s="248"/>
      <c r="U454" s="248"/>
    </row>
    <row r="455" spans="1:21" s="501" customFormat="1" ht="24.75" x14ac:dyDescent="0.15">
      <c r="A455" s="503"/>
      <c r="B455" s="178">
        <v>85416</v>
      </c>
      <c r="C455" s="178"/>
      <c r="D455" s="179"/>
      <c r="E455" s="179" t="s">
        <v>273</v>
      </c>
      <c r="F455" s="521">
        <f>F456</f>
        <v>20000</v>
      </c>
      <c r="G455" s="521">
        <f t="shared" ref="G455:U455" si="93">G456</f>
        <v>9500</v>
      </c>
      <c r="H455" s="248">
        <f t="shared" si="82"/>
        <v>47.5</v>
      </c>
      <c r="I455" s="521">
        <f t="shared" si="93"/>
        <v>9500</v>
      </c>
      <c r="J455" s="521">
        <f t="shared" si="93"/>
        <v>0</v>
      </c>
      <c r="K455" s="521">
        <f t="shared" si="93"/>
        <v>0</v>
      </c>
      <c r="L455" s="521">
        <f t="shared" si="93"/>
        <v>0</v>
      </c>
      <c r="M455" s="521">
        <f t="shared" si="93"/>
        <v>9500</v>
      </c>
      <c r="N455" s="521">
        <f t="shared" si="93"/>
        <v>0</v>
      </c>
      <c r="O455" s="521">
        <f t="shared" si="93"/>
        <v>0</v>
      </c>
      <c r="P455" s="521">
        <f t="shared" si="93"/>
        <v>0</v>
      </c>
      <c r="Q455" s="521">
        <f t="shared" si="93"/>
        <v>0</v>
      </c>
      <c r="R455" s="521">
        <f t="shared" si="93"/>
        <v>0</v>
      </c>
      <c r="S455" s="521">
        <f t="shared" si="93"/>
        <v>0</v>
      </c>
      <c r="T455" s="521">
        <f t="shared" si="93"/>
        <v>0</v>
      </c>
      <c r="U455" s="521">
        <f t="shared" si="93"/>
        <v>0</v>
      </c>
    </row>
    <row r="456" spans="1:21" s="501" customFormat="1" ht="8.25" x14ac:dyDescent="0.15">
      <c r="A456" s="503"/>
      <c r="B456" s="515"/>
      <c r="C456" s="515">
        <v>324</v>
      </c>
      <c r="D456" s="516">
        <v>0</v>
      </c>
      <c r="E456" s="512" t="s">
        <v>428</v>
      </c>
      <c r="F456" s="521">
        <v>20000</v>
      </c>
      <c r="G456" s="521">
        <v>9500</v>
      </c>
      <c r="H456" s="248">
        <f t="shared" si="82"/>
        <v>47.5</v>
      </c>
      <c r="I456" s="248">
        <f t="shared" si="83"/>
        <v>9500</v>
      </c>
      <c r="J456" s="248"/>
      <c r="K456" s="248"/>
      <c r="L456" s="248"/>
      <c r="M456" s="521">
        <v>9500</v>
      </c>
      <c r="N456" s="248"/>
      <c r="O456" s="248"/>
      <c r="P456" s="248"/>
      <c r="Q456" s="248">
        <f t="shared" si="84"/>
        <v>0</v>
      </c>
      <c r="R456" s="248"/>
      <c r="S456" s="248"/>
      <c r="T456" s="248"/>
      <c r="U456" s="248"/>
    </row>
    <row r="457" spans="1:21" s="501" customFormat="1" ht="16.5" x14ac:dyDescent="0.15">
      <c r="A457" s="503"/>
      <c r="B457" s="178">
        <v>85446</v>
      </c>
      <c r="C457" s="178"/>
      <c r="D457" s="179"/>
      <c r="E457" s="179" t="s">
        <v>206</v>
      </c>
      <c r="F457" s="521">
        <f>F458</f>
        <v>4000</v>
      </c>
      <c r="G457" s="521">
        <f t="shared" ref="G457:U457" si="94">G458</f>
        <v>330</v>
      </c>
      <c r="H457" s="248">
        <f t="shared" si="82"/>
        <v>8.25</v>
      </c>
      <c r="I457" s="521">
        <f t="shared" si="94"/>
        <v>330</v>
      </c>
      <c r="J457" s="521">
        <f t="shared" si="94"/>
        <v>0</v>
      </c>
      <c r="K457" s="521">
        <f t="shared" si="94"/>
        <v>330</v>
      </c>
      <c r="L457" s="521">
        <f t="shared" si="94"/>
        <v>0</v>
      </c>
      <c r="M457" s="521">
        <f t="shared" si="94"/>
        <v>0</v>
      </c>
      <c r="N457" s="521">
        <f t="shared" si="94"/>
        <v>0</v>
      </c>
      <c r="O457" s="521">
        <f t="shared" si="94"/>
        <v>0</v>
      </c>
      <c r="P457" s="521">
        <f t="shared" si="94"/>
        <v>0</v>
      </c>
      <c r="Q457" s="521">
        <f t="shared" si="94"/>
        <v>0</v>
      </c>
      <c r="R457" s="521">
        <f t="shared" si="94"/>
        <v>0</v>
      </c>
      <c r="S457" s="521">
        <f t="shared" si="94"/>
        <v>0</v>
      </c>
      <c r="T457" s="521">
        <f t="shared" si="94"/>
        <v>0</v>
      </c>
      <c r="U457" s="521">
        <f t="shared" si="94"/>
        <v>0</v>
      </c>
    </row>
    <row r="458" spans="1:21" s="501" customFormat="1" ht="24.75" x14ac:dyDescent="0.15">
      <c r="A458" s="503"/>
      <c r="B458" s="515"/>
      <c r="C458" s="515">
        <v>470</v>
      </c>
      <c r="D458" s="516">
        <v>0</v>
      </c>
      <c r="E458" s="512" t="s">
        <v>430</v>
      </c>
      <c r="F458" s="521">
        <v>4000</v>
      </c>
      <c r="G458" s="521">
        <v>330</v>
      </c>
      <c r="H458" s="248">
        <f t="shared" si="82"/>
        <v>8.25</v>
      </c>
      <c r="I458" s="248">
        <f t="shared" si="83"/>
        <v>330</v>
      </c>
      <c r="J458" s="248"/>
      <c r="K458" s="521">
        <v>330</v>
      </c>
      <c r="L458" s="248"/>
      <c r="M458" s="248"/>
      <c r="N458" s="248"/>
      <c r="O458" s="248"/>
      <c r="P458" s="248"/>
      <c r="Q458" s="248">
        <f t="shared" si="84"/>
        <v>0</v>
      </c>
      <c r="R458" s="248"/>
      <c r="S458" s="248"/>
      <c r="T458" s="248"/>
      <c r="U458" s="248"/>
    </row>
    <row r="459" spans="1:21" s="501" customFormat="1" ht="8.25" x14ac:dyDescent="0.15">
      <c r="A459" s="503"/>
      <c r="B459" s="515">
        <v>85495</v>
      </c>
      <c r="C459" s="515"/>
      <c r="D459" s="516"/>
      <c r="E459" s="512" t="s">
        <v>106</v>
      </c>
      <c r="F459" s="521">
        <f>F460</f>
        <v>5000</v>
      </c>
      <c r="G459" s="521">
        <f t="shared" ref="G459:U459" si="95">G460</f>
        <v>0</v>
      </c>
      <c r="H459" s="248">
        <f t="shared" ref="H459:H522" si="96">G459/F459*100</f>
        <v>0</v>
      </c>
      <c r="I459" s="521">
        <f t="shared" si="95"/>
        <v>0</v>
      </c>
      <c r="J459" s="521">
        <f t="shared" si="95"/>
        <v>0</v>
      </c>
      <c r="K459" s="521">
        <f t="shared" si="95"/>
        <v>0</v>
      </c>
      <c r="L459" s="521">
        <f t="shared" si="95"/>
        <v>0</v>
      </c>
      <c r="M459" s="521">
        <f t="shared" si="95"/>
        <v>0</v>
      </c>
      <c r="N459" s="521">
        <f t="shared" si="95"/>
        <v>0</v>
      </c>
      <c r="O459" s="521">
        <f t="shared" si="95"/>
        <v>0</v>
      </c>
      <c r="P459" s="521">
        <f t="shared" si="95"/>
        <v>0</v>
      </c>
      <c r="Q459" s="521">
        <f t="shared" si="95"/>
        <v>0</v>
      </c>
      <c r="R459" s="521">
        <f t="shared" si="95"/>
        <v>0</v>
      </c>
      <c r="S459" s="521">
        <f t="shared" si="95"/>
        <v>0</v>
      </c>
      <c r="T459" s="521">
        <f t="shared" si="95"/>
        <v>0</v>
      </c>
      <c r="U459" s="521">
        <f t="shared" si="95"/>
        <v>0</v>
      </c>
    </row>
    <row r="460" spans="1:21" s="501" customFormat="1" ht="16.5" x14ac:dyDescent="0.15">
      <c r="A460" s="503"/>
      <c r="B460" s="515"/>
      <c r="C460" s="515">
        <v>421</v>
      </c>
      <c r="D460" s="516">
        <v>0</v>
      </c>
      <c r="E460" s="512" t="s">
        <v>401</v>
      </c>
      <c r="F460" s="521">
        <v>5000</v>
      </c>
      <c r="G460" s="521">
        <v>0</v>
      </c>
      <c r="H460" s="248">
        <f t="shared" si="96"/>
        <v>0</v>
      </c>
      <c r="I460" s="248">
        <f t="shared" ref="I460:I522" si="97">SUM(J460:P460)</f>
        <v>0</v>
      </c>
      <c r="J460" s="248"/>
      <c r="K460" s="521">
        <v>0</v>
      </c>
      <c r="L460" s="248"/>
      <c r="M460" s="248"/>
      <c r="N460" s="248"/>
      <c r="O460" s="248"/>
      <c r="P460" s="248"/>
      <c r="Q460" s="248">
        <f t="shared" ref="Q460:Q522" si="98">R460</f>
        <v>0</v>
      </c>
      <c r="R460" s="248"/>
      <c r="S460" s="248"/>
      <c r="T460" s="248"/>
      <c r="U460" s="248"/>
    </row>
    <row r="461" spans="1:21" s="252" customFormat="1" ht="8.25" x14ac:dyDescent="0.15">
      <c r="A461" s="97">
        <v>855</v>
      </c>
      <c r="B461" s="97"/>
      <c r="C461" s="97"/>
      <c r="D461" s="98"/>
      <c r="E461" s="98" t="s">
        <v>263</v>
      </c>
      <c r="F461" s="99">
        <f>F462+F468+F477+F479+F491+F493</f>
        <v>20356190</v>
      </c>
      <c r="G461" s="99">
        <f t="shared" ref="G461:U461" si="99">G462+G468+G477+G479+G491+G493</f>
        <v>8734063.7600000016</v>
      </c>
      <c r="H461" s="99">
        <f t="shared" si="96"/>
        <v>42.906181166514962</v>
      </c>
      <c r="I461" s="99">
        <f t="shared" si="99"/>
        <v>8734063.7600000016</v>
      </c>
      <c r="J461" s="99">
        <f t="shared" si="99"/>
        <v>230973.41999999998</v>
      </c>
      <c r="K461" s="99">
        <f t="shared" si="99"/>
        <v>132294.22</v>
      </c>
      <c r="L461" s="99">
        <f t="shared" si="99"/>
        <v>0</v>
      </c>
      <c r="M461" s="99">
        <f t="shared" si="99"/>
        <v>8370796.1200000001</v>
      </c>
      <c r="N461" s="99">
        <f t="shared" si="99"/>
        <v>0</v>
      </c>
      <c r="O461" s="99">
        <f t="shared" si="99"/>
        <v>0</v>
      </c>
      <c r="P461" s="99">
        <f t="shared" si="99"/>
        <v>0</v>
      </c>
      <c r="Q461" s="99">
        <f t="shared" si="99"/>
        <v>0</v>
      </c>
      <c r="R461" s="99">
        <f t="shared" si="99"/>
        <v>0</v>
      </c>
      <c r="S461" s="99">
        <f t="shared" si="99"/>
        <v>0</v>
      </c>
      <c r="T461" s="99">
        <f t="shared" si="99"/>
        <v>0</v>
      </c>
      <c r="U461" s="99">
        <f t="shared" si="99"/>
        <v>0</v>
      </c>
    </row>
    <row r="462" spans="1:21" s="501" customFormat="1" ht="16.5" x14ac:dyDescent="0.15">
      <c r="A462" s="178"/>
      <c r="B462" s="178">
        <v>85501</v>
      </c>
      <c r="C462" s="178"/>
      <c r="D462" s="179"/>
      <c r="E462" s="179" t="s">
        <v>269</v>
      </c>
      <c r="F462" s="248">
        <f>SUM(F463:F467)</f>
        <v>15050000</v>
      </c>
      <c r="G462" s="248">
        <f t="shared" ref="G462:U462" si="100">SUM(G463:G467)</f>
        <v>6382458.7100000009</v>
      </c>
      <c r="H462" s="248">
        <f t="shared" si="96"/>
        <v>42.408363521594687</v>
      </c>
      <c r="I462" s="248">
        <f t="shared" si="100"/>
        <v>6382458.7100000009</v>
      </c>
      <c r="J462" s="248">
        <f t="shared" si="100"/>
        <v>58807.429999999993</v>
      </c>
      <c r="K462" s="248">
        <f t="shared" si="100"/>
        <v>0</v>
      </c>
      <c r="L462" s="248">
        <f t="shared" si="100"/>
        <v>0</v>
      </c>
      <c r="M462" s="248">
        <f t="shared" si="100"/>
        <v>6323651.2800000003</v>
      </c>
      <c r="N462" s="248">
        <f t="shared" si="100"/>
        <v>0</v>
      </c>
      <c r="O462" s="248">
        <f t="shared" si="100"/>
        <v>0</v>
      </c>
      <c r="P462" s="248">
        <f t="shared" si="100"/>
        <v>0</v>
      </c>
      <c r="Q462" s="248">
        <f t="shared" si="100"/>
        <v>0</v>
      </c>
      <c r="R462" s="248">
        <f t="shared" si="100"/>
        <v>0</v>
      </c>
      <c r="S462" s="248">
        <f t="shared" si="100"/>
        <v>0</v>
      </c>
      <c r="T462" s="248">
        <f t="shared" si="100"/>
        <v>0</v>
      </c>
      <c r="U462" s="248">
        <f t="shared" si="100"/>
        <v>0</v>
      </c>
    </row>
    <row r="463" spans="1:21" s="501" customFormat="1" ht="8.25" x14ac:dyDescent="0.15">
      <c r="A463" s="503"/>
      <c r="B463" s="515"/>
      <c r="C463" s="515">
        <v>311</v>
      </c>
      <c r="D463" s="516">
        <v>0</v>
      </c>
      <c r="E463" s="512" t="s">
        <v>426</v>
      </c>
      <c r="F463" s="521">
        <v>14922075</v>
      </c>
      <c r="G463" s="521">
        <v>6323651.2800000003</v>
      </c>
      <c r="H463" s="248">
        <f t="shared" si="96"/>
        <v>42.377828016545962</v>
      </c>
      <c r="I463" s="248">
        <f t="shared" si="97"/>
        <v>6323651.2800000003</v>
      </c>
      <c r="J463" s="248"/>
      <c r="K463" s="248"/>
      <c r="L463" s="248"/>
      <c r="M463" s="521">
        <v>6323651.2800000003</v>
      </c>
      <c r="N463" s="248"/>
      <c r="O463" s="248"/>
      <c r="P463" s="248"/>
      <c r="Q463" s="248">
        <f t="shared" si="98"/>
        <v>0</v>
      </c>
      <c r="R463" s="248"/>
      <c r="S463" s="248"/>
      <c r="T463" s="248"/>
      <c r="U463" s="248"/>
    </row>
    <row r="464" spans="1:21" s="501" customFormat="1" ht="16.5" x14ac:dyDescent="0.15">
      <c r="A464" s="503"/>
      <c r="B464" s="515"/>
      <c r="C464" s="515">
        <v>401</v>
      </c>
      <c r="D464" s="516">
        <v>0</v>
      </c>
      <c r="E464" s="512" t="s">
        <v>420</v>
      </c>
      <c r="F464" s="521">
        <v>102520</v>
      </c>
      <c r="G464" s="521">
        <v>40973.839999999997</v>
      </c>
      <c r="H464" s="248">
        <f t="shared" si="96"/>
        <v>39.966679672259069</v>
      </c>
      <c r="I464" s="248">
        <f t="shared" si="97"/>
        <v>40973.839999999997</v>
      </c>
      <c r="J464" s="521">
        <v>40973.839999999997</v>
      </c>
      <c r="K464" s="248"/>
      <c r="L464" s="248"/>
      <c r="M464" s="248"/>
      <c r="N464" s="248"/>
      <c r="O464" s="248"/>
      <c r="P464" s="248"/>
      <c r="Q464" s="248">
        <f t="shared" si="98"/>
        <v>0</v>
      </c>
      <c r="R464" s="248"/>
      <c r="S464" s="248"/>
      <c r="T464" s="248"/>
      <c r="U464" s="248"/>
    </row>
    <row r="465" spans="1:21" s="501" customFormat="1" ht="16.5" x14ac:dyDescent="0.15">
      <c r="A465" s="503"/>
      <c r="B465" s="515"/>
      <c r="C465" s="515">
        <v>404</v>
      </c>
      <c r="D465" s="516">
        <v>0</v>
      </c>
      <c r="E465" s="512" t="s">
        <v>424</v>
      </c>
      <c r="F465" s="521">
        <v>7215</v>
      </c>
      <c r="G465" s="521">
        <v>7214.45</v>
      </c>
      <c r="H465" s="248">
        <f t="shared" si="96"/>
        <v>99.99237699237699</v>
      </c>
      <c r="I465" s="248">
        <f t="shared" si="97"/>
        <v>7214.45</v>
      </c>
      <c r="J465" s="521">
        <v>7214.45</v>
      </c>
      <c r="K465" s="248"/>
      <c r="L465" s="248"/>
      <c r="M465" s="248"/>
      <c r="N465" s="248"/>
      <c r="O465" s="248"/>
      <c r="P465" s="248"/>
      <c r="Q465" s="248">
        <f t="shared" si="98"/>
        <v>0</v>
      </c>
      <c r="R465" s="248"/>
      <c r="S465" s="248"/>
      <c r="T465" s="248"/>
      <c r="U465" s="248"/>
    </row>
    <row r="466" spans="1:21" s="501" customFormat="1" ht="16.5" x14ac:dyDescent="0.15">
      <c r="A466" s="503"/>
      <c r="B466" s="515"/>
      <c r="C466" s="515">
        <v>411</v>
      </c>
      <c r="D466" s="516">
        <v>0</v>
      </c>
      <c r="E466" s="512" t="s">
        <v>398</v>
      </c>
      <c r="F466" s="521">
        <v>15571</v>
      </c>
      <c r="G466" s="521">
        <v>9296.48</v>
      </c>
      <c r="H466" s="248">
        <f t="shared" si="96"/>
        <v>59.70380836169803</v>
      </c>
      <c r="I466" s="248">
        <f t="shared" si="97"/>
        <v>9296.48</v>
      </c>
      <c r="J466" s="521">
        <v>9296.48</v>
      </c>
      <c r="K466" s="248"/>
      <c r="L466" s="248"/>
      <c r="M466" s="248"/>
      <c r="N466" s="248"/>
      <c r="O466" s="248"/>
      <c r="P466" s="248"/>
      <c r="Q466" s="248">
        <f t="shared" si="98"/>
        <v>0</v>
      </c>
      <c r="R466" s="248"/>
      <c r="S466" s="248"/>
      <c r="T466" s="248"/>
      <c r="U466" s="248"/>
    </row>
    <row r="467" spans="1:21" s="501" customFormat="1" ht="8.25" x14ac:dyDescent="0.15">
      <c r="A467" s="503"/>
      <c r="B467" s="515"/>
      <c r="C467" s="515">
        <v>412</v>
      </c>
      <c r="D467" s="516">
        <v>0</v>
      </c>
      <c r="E467" s="512" t="s">
        <v>399</v>
      </c>
      <c r="F467" s="521">
        <v>2619</v>
      </c>
      <c r="G467" s="521">
        <v>1322.66</v>
      </c>
      <c r="H467" s="248">
        <f t="shared" si="96"/>
        <v>50.502481863306613</v>
      </c>
      <c r="I467" s="248">
        <f t="shared" si="97"/>
        <v>1322.66</v>
      </c>
      <c r="J467" s="521">
        <v>1322.66</v>
      </c>
      <c r="K467" s="248"/>
      <c r="L467" s="248"/>
      <c r="M467" s="248"/>
      <c r="N467" s="248"/>
      <c r="O467" s="248"/>
      <c r="P467" s="248"/>
      <c r="Q467" s="248">
        <f t="shared" si="98"/>
        <v>0</v>
      </c>
      <c r="R467" s="248"/>
      <c r="S467" s="248"/>
      <c r="T467" s="248"/>
      <c r="U467" s="248"/>
    </row>
    <row r="468" spans="1:21" s="501" customFormat="1" ht="66" x14ac:dyDescent="0.15">
      <c r="A468" s="178"/>
      <c r="B468" s="178">
        <v>85502</v>
      </c>
      <c r="C468" s="178"/>
      <c r="D468" s="179"/>
      <c r="E468" s="179" t="s">
        <v>270</v>
      </c>
      <c r="F468" s="248">
        <f>SUM(F469:F476)</f>
        <v>4600000</v>
      </c>
      <c r="G468" s="248">
        <f t="shared" ref="G468:U468" si="101">SUM(G469:G476)</f>
        <v>2198028.7200000007</v>
      </c>
      <c r="H468" s="248">
        <f t="shared" si="96"/>
        <v>47.783233043478276</v>
      </c>
      <c r="I468" s="248">
        <f t="shared" si="101"/>
        <v>2198028.7200000007</v>
      </c>
      <c r="J468" s="248">
        <f t="shared" si="101"/>
        <v>146783.74</v>
      </c>
      <c r="K468" s="248">
        <f t="shared" si="101"/>
        <v>4135.93</v>
      </c>
      <c r="L468" s="248">
        <f t="shared" si="101"/>
        <v>0</v>
      </c>
      <c r="M468" s="248">
        <f t="shared" si="101"/>
        <v>2047109.05</v>
      </c>
      <c r="N468" s="248">
        <f t="shared" si="101"/>
        <v>0</v>
      </c>
      <c r="O468" s="248">
        <f t="shared" si="101"/>
        <v>0</v>
      </c>
      <c r="P468" s="248">
        <f t="shared" si="101"/>
        <v>0</v>
      </c>
      <c r="Q468" s="248">
        <f t="shared" si="101"/>
        <v>0</v>
      </c>
      <c r="R468" s="248">
        <f t="shared" si="101"/>
        <v>0</v>
      </c>
      <c r="S468" s="248">
        <f t="shared" si="101"/>
        <v>0</v>
      </c>
      <c r="T468" s="248">
        <f t="shared" si="101"/>
        <v>0</v>
      </c>
      <c r="U468" s="248">
        <f t="shared" si="101"/>
        <v>0</v>
      </c>
    </row>
    <row r="469" spans="1:21" s="501" customFormat="1" ht="8.25" x14ac:dyDescent="0.15">
      <c r="A469" s="503"/>
      <c r="B469" s="515"/>
      <c r="C469" s="515">
        <v>311</v>
      </c>
      <c r="D469" s="516">
        <v>0</v>
      </c>
      <c r="E469" s="512" t="s">
        <v>426</v>
      </c>
      <c r="F469" s="521">
        <v>4191140</v>
      </c>
      <c r="G469" s="521">
        <v>2047109.05</v>
      </c>
      <c r="H469" s="248">
        <f t="shared" si="96"/>
        <v>48.843728675253033</v>
      </c>
      <c r="I469" s="248">
        <f t="shared" si="97"/>
        <v>2047109.05</v>
      </c>
      <c r="J469" s="522"/>
      <c r="K469" s="248"/>
      <c r="L469" s="248"/>
      <c r="M469" s="521">
        <v>2047109.05</v>
      </c>
      <c r="N469" s="248"/>
      <c r="O469" s="248"/>
      <c r="P469" s="248"/>
      <c r="Q469" s="248">
        <f t="shared" si="98"/>
        <v>0</v>
      </c>
      <c r="R469" s="248"/>
      <c r="S469" s="248"/>
      <c r="T469" s="248"/>
      <c r="U469" s="248"/>
    </row>
    <row r="470" spans="1:21" s="501" customFormat="1" ht="16.5" x14ac:dyDescent="0.15">
      <c r="A470" s="503"/>
      <c r="B470" s="515"/>
      <c r="C470" s="515">
        <v>401</v>
      </c>
      <c r="D470" s="516">
        <v>0</v>
      </c>
      <c r="E470" s="512" t="s">
        <v>420</v>
      </c>
      <c r="F470" s="521">
        <v>102520</v>
      </c>
      <c r="G470" s="521">
        <v>37429.06</v>
      </c>
      <c r="H470" s="248">
        <f t="shared" si="96"/>
        <v>36.509032383925081</v>
      </c>
      <c r="I470" s="248">
        <f t="shared" si="97"/>
        <v>37429.06</v>
      </c>
      <c r="J470" s="521">
        <v>37429.06</v>
      </c>
      <c r="K470" s="248"/>
      <c r="L470" s="248"/>
      <c r="M470" s="248"/>
      <c r="N470" s="248"/>
      <c r="O470" s="248"/>
      <c r="P470" s="248"/>
      <c r="Q470" s="248">
        <f t="shared" si="98"/>
        <v>0</v>
      </c>
      <c r="R470" s="248"/>
      <c r="S470" s="248"/>
      <c r="T470" s="248"/>
      <c r="U470" s="248"/>
    </row>
    <row r="471" spans="1:21" s="501" customFormat="1" ht="16.5" x14ac:dyDescent="0.15">
      <c r="A471" s="503"/>
      <c r="B471" s="515"/>
      <c r="C471" s="515">
        <v>404</v>
      </c>
      <c r="D471" s="516">
        <v>0</v>
      </c>
      <c r="E471" s="512" t="s">
        <v>424</v>
      </c>
      <c r="F471" s="521">
        <v>6527</v>
      </c>
      <c r="G471" s="521">
        <v>6527</v>
      </c>
      <c r="H471" s="248">
        <f t="shared" si="96"/>
        <v>100</v>
      </c>
      <c r="I471" s="248">
        <f t="shared" si="97"/>
        <v>6527</v>
      </c>
      <c r="J471" s="521">
        <v>6527</v>
      </c>
      <c r="K471" s="248"/>
      <c r="L471" s="248"/>
      <c r="M471" s="248"/>
      <c r="N471" s="248"/>
      <c r="O471" s="248"/>
      <c r="P471" s="248"/>
      <c r="Q471" s="248">
        <f t="shared" si="98"/>
        <v>0</v>
      </c>
      <c r="R471" s="248"/>
      <c r="S471" s="248"/>
      <c r="T471" s="248"/>
      <c r="U471" s="248"/>
    </row>
    <row r="472" spans="1:21" s="501" customFormat="1" ht="16.5" x14ac:dyDescent="0.15">
      <c r="A472" s="503"/>
      <c r="B472" s="515"/>
      <c r="C472" s="515">
        <v>411</v>
      </c>
      <c r="D472" s="516">
        <v>0</v>
      </c>
      <c r="E472" s="512" t="s">
        <v>398</v>
      </c>
      <c r="F472" s="521">
        <v>291414</v>
      </c>
      <c r="G472" s="521">
        <v>101937</v>
      </c>
      <c r="H472" s="248">
        <f t="shared" si="96"/>
        <v>34.980131359509151</v>
      </c>
      <c r="I472" s="248">
        <f t="shared" si="97"/>
        <v>101937</v>
      </c>
      <c r="J472" s="521">
        <v>101937</v>
      </c>
      <c r="K472" s="248"/>
      <c r="L472" s="248"/>
      <c r="M472" s="248"/>
      <c r="N472" s="248"/>
      <c r="O472" s="248"/>
      <c r="P472" s="248"/>
      <c r="Q472" s="248">
        <f t="shared" si="98"/>
        <v>0</v>
      </c>
      <c r="R472" s="248"/>
      <c r="S472" s="248"/>
      <c r="T472" s="248"/>
      <c r="U472" s="248"/>
    </row>
    <row r="473" spans="1:21" s="501" customFormat="1" ht="8.25" x14ac:dyDescent="0.15">
      <c r="A473" s="503"/>
      <c r="B473" s="515"/>
      <c r="C473" s="515">
        <v>412</v>
      </c>
      <c r="D473" s="516">
        <v>0</v>
      </c>
      <c r="E473" s="512" t="s">
        <v>399</v>
      </c>
      <c r="F473" s="521">
        <v>2619</v>
      </c>
      <c r="G473" s="521">
        <v>890.68</v>
      </c>
      <c r="H473" s="248">
        <f t="shared" si="96"/>
        <v>34.008400152730047</v>
      </c>
      <c r="I473" s="248">
        <f t="shared" si="97"/>
        <v>890.68</v>
      </c>
      <c r="J473" s="521">
        <v>890.68</v>
      </c>
      <c r="K473" s="248"/>
      <c r="L473" s="248"/>
      <c r="M473" s="248"/>
      <c r="N473" s="248"/>
      <c r="O473" s="248"/>
      <c r="P473" s="248"/>
      <c r="Q473" s="248">
        <f t="shared" si="98"/>
        <v>0</v>
      </c>
      <c r="R473" s="248"/>
      <c r="S473" s="248"/>
      <c r="T473" s="248"/>
      <c r="U473" s="248"/>
    </row>
    <row r="474" spans="1:21" s="501" customFormat="1" ht="16.5" x14ac:dyDescent="0.15">
      <c r="A474" s="503"/>
      <c r="B474" s="515"/>
      <c r="C474" s="515">
        <v>421</v>
      </c>
      <c r="D474" s="516">
        <v>0</v>
      </c>
      <c r="E474" s="512" t="s">
        <v>401</v>
      </c>
      <c r="F474" s="521">
        <v>1752</v>
      </c>
      <c r="G474" s="521">
        <v>212.79</v>
      </c>
      <c r="H474" s="248">
        <f t="shared" si="96"/>
        <v>12.145547945205479</v>
      </c>
      <c r="I474" s="248">
        <f t="shared" si="97"/>
        <v>212.79</v>
      </c>
      <c r="J474" s="248"/>
      <c r="K474" s="521">
        <v>212.79</v>
      </c>
      <c r="L474" s="248"/>
      <c r="M474" s="248"/>
      <c r="N474" s="248"/>
      <c r="O474" s="248"/>
      <c r="P474" s="248"/>
      <c r="Q474" s="248">
        <f t="shared" si="98"/>
        <v>0</v>
      </c>
      <c r="R474" s="248"/>
      <c r="S474" s="248"/>
      <c r="T474" s="248"/>
      <c r="U474" s="248"/>
    </row>
    <row r="475" spans="1:21" s="501" customFormat="1" ht="8.25" x14ac:dyDescent="0.15">
      <c r="A475" s="503"/>
      <c r="B475" s="515"/>
      <c r="C475" s="515">
        <v>430</v>
      </c>
      <c r="D475" s="516">
        <v>0</v>
      </c>
      <c r="E475" s="512" t="s">
        <v>395</v>
      </c>
      <c r="F475" s="521">
        <v>3828</v>
      </c>
      <c r="G475" s="521">
        <v>3783.29</v>
      </c>
      <c r="H475" s="248">
        <f t="shared" si="96"/>
        <v>98.832027168234063</v>
      </c>
      <c r="I475" s="248">
        <f t="shared" si="97"/>
        <v>3783.29</v>
      </c>
      <c r="J475" s="248"/>
      <c r="K475" s="521">
        <v>3783.29</v>
      </c>
      <c r="L475" s="248"/>
      <c r="M475" s="248"/>
      <c r="N475" s="248"/>
      <c r="O475" s="248"/>
      <c r="P475" s="248"/>
      <c r="Q475" s="248">
        <f t="shared" si="98"/>
        <v>0</v>
      </c>
      <c r="R475" s="248"/>
      <c r="S475" s="248"/>
      <c r="T475" s="248"/>
      <c r="U475" s="248"/>
    </row>
    <row r="476" spans="1:21" s="501" customFormat="1" ht="24.75" x14ac:dyDescent="0.15">
      <c r="A476" s="503"/>
      <c r="B476" s="515"/>
      <c r="C476" s="515">
        <v>461</v>
      </c>
      <c r="D476" s="516">
        <v>0</v>
      </c>
      <c r="E476" s="512" t="s">
        <v>412</v>
      </c>
      <c r="F476" s="521">
        <v>200</v>
      </c>
      <c r="G476" s="521">
        <v>139.85</v>
      </c>
      <c r="H476" s="248">
        <f t="shared" si="96"/>
        <v>69.924999999999997</v>
      </c>
      <c r="I476" s="248">
        <f t="shared" si="97"/>
        <v>139.85</v>
      </c>
      <c r="J476" s="248"/>
      <c r="K476" s="521">
        <v>139.85</v>
      </c>
      <c r="L476" s="248"/>
      <c r="M476" s="248"/>
      <c r="N476" s="248"/>
      <c r="O476" s="248"/>
      <c r="P476" s="248"/>
      <c r="Q476" s="248">
        <f t="shared" si="98"/>
        <v>0</v>
      </c>
      <c r="R476" s="248"/>
      <c r="S476" s="248"/>
      <c r="T476" s="248"/>
      <c r="U476" s="248"/>
    </row>
    <row r="477" spans="1:21" s="501" customFormat="1" ht="8.25" x14ac:dyDescent="0.15">
      <c r="A477" s="503"/>
      <c r="B477" s="178">
        <v>85503</v>
      </c>
      <c r="C477" s="178"/>
      <c r="D477" s="179"/>
      <c r="E477" s="179" t="s">
        <v>271</v>
      </c>
      <c r="F477" s="521">
        <f>F478</f>
        <v>590</v>
      </c>
      <c r="G477" s="521">
        <f t="shared" ref="G477:U477" si="102">G478</f>
        <v>0</v>
      </c>
      <c r="H477" s="248">
        <f t="shared" si="96"/>
        <v>0</v>
      </c>
      <c r="I477" s="521">
        <f t="shared" si="102"/>
        <v>0</v>
      </c>
      <c r="J477" s="521">
        <f t="shared" si="102"/>
        <v>0</v>
      </c>
      <c r="K477" s="521">
        <f t="shared" si="102"/>
        <v>0</v>
      </c>
      <c r="L477" s="521">
        <f t="shared" si="102"/>
        <v>0</v>
      </c>
      <c r="M477" s="521">
        <f t="shared" si="102"/>
        <v>0</v>
      </c>
      <c r="N477" s="521">
        <f t="shared" si="102"/>
        <v>0</v>
      </c>
      <c r="O477" s="521">
        <f t="shared" si="102"/>
        <v>0</v>
      </c>
      <c r="P477" s="521">
        <f t="shared" si="102"/>
        <v>0</v>
      </c>
      <c r="Q477" s="521">
        <f t="shared" si="102"/>
        <v>0</v>
      </c>
      <c r="R477" s="521">
        <f t="shared" si="102"/>
        <v>0</v>
      </c>
      <c r="S477" s="521">
        <f t="shared" si="102"/>
        <v>0</v>
      </c>
      <c r="T477" s="521">
        <f t="shared" si="102"/>
        <v>0</v>
      </c>
      <c r="U477" s="521">
        <f t="shared" si="102"/>
        <v>0</v>
      </c>
    </row>
    <row r="478" spans="1:21" s="501" customFormat="1" ht="16.5" x14ac:dyDescent="0.15">
      <c r="A478" s="503"/>
      <c r="B478" s="515"/>
      <c r="C478" s="515">
        <v>421</v>
      </c>
      <c r="D478" s="516">
        <v>0</v>
      </c>
      <c r="E478" s="512" t="s">
        <v>401</v>
      </c>
      <c r="F478" s="521">
        <v>590</v>
      </c>
      <c r="G478" s="521">
        <v>0</v>
      </c>
      <c r="H478" s="248">
        <f t="shared" si="96"/>
        <v>0</v>
      </c>
      <c r="I478" s="248">
        <f t="shared" si="97"/>
        <v>0</v>
      </c>
      <c r="J478" s="248"/>
      <c r="K478" s="521"/>
      <c r="L478" s="248"/>
      <c r="M478" s="248"/>
      <c r="N478" s="248"/>
      <c r="O478" s="248"/>
      <c r="P478" s="248"/>
      <c r="Q478" s="248">
        <f t="shared" si="98"/>
        <v>0</v>
      </c>
      <c r="R478" s="248"/>
      <c r="S478" s="248"/>
      <c r="T478" s="248"/>
      <c r="U478" s="248"/>
    </row>
    <row r="479" spans="1:21" s="501" customFormat="1" ht="8.25" x14ac:dyDescent="0.15">
      <c r="A479" s="503"/>
      <c r="B479" s="178">
        <v>85504</v>
      </c>
      <c r="C479" s="178"/>
      <c r="D479" s="179"/>
      <c r="E479" s="179" t="s">
        <v>241</v>
      </c>
      <c r="F479" s="521">
        <f>SUM(F480:F490)</f>
        <v>493600</v>
      </c>
      <c r="G479" s="521">
        <f t="shared" ref="G479:U479" si="103">SUM(G480:G490)</f>
        <v>27319.7</v>
      </c>
      <c r="H479" s="248">
        <f t="shared" si="96"/>
        <v>5.5347852512155589</v>
      </c>
      <c r="I479" s="521">
        <f t="shared" si="103"/>
        <v>27319.7</v>
      </c>
      <c r="J479" s="521">
        <f t="shared" si="103"/>
        <v>25382.25</v>
      </c>
      <c r="K479" s="521">
        <f t="shared" si="103"/>
        <v>1901.66</v>
      </c>
      <c r="L479" s="521">
        <f t="shared" si="103"/>
        <v>0</v>
      </c>
      <c r="M479" s="521">
        <f t="shared" si="103"/>
        <v>35.79</v>
      </c>
      <c r="N479" s="521">
        <f t="shared" si="103"/>
        <v>0</v>
      </c>
      <c r="O479" s="521">
        <f t="shared" si="103"/>
        <v>0</v>
      </c>
      <c r="P479" s="521">
        <f t="shared" si="103"/>
        <v>0</v>
      </c>
      <c r="Q479" s="521">
        <f t="shared" si="103"/>
        <v>0</v>
      </c>
      <c r="R479" s="521">
        <f t="shared" si="103"/>
        <v>0</v>
      </c>
      <c r="S479" s="521">
        <f t="shared" si="103"/>
        <v>0</v>
      </c>
      <c r="T479" s="521">
        <f t="shared" si="103"/>
        <v>0</v>
      </c>
      <c r="U479" s="521">
        <f t="shared" si="103"/>
        <v>0</v>
      </c>
    </row>
    <row r="480" spans="1:21" s="501" customFormat="1" ht="24.75" x14ac:dyDescent="0.15">
      <c r="A480" s="503"/>
      <c r="B480" s="515"/>
      <c r="C480" s="515">
        <v>302</v>
      </c>
      <c r="D480" s="516">
        <v>0</v>
      </c>
      <c r="E480" s="512" t="s">
        <v>418</v>
      </c>
      <c r="F480" s="521">
        <v>100</v>
      </c>
      <c r="G480" s="521">
        <v>35.79</v>
      </c>
      <c r="H480" s="248">
        <f t="shared" si="96"/>
        <v>35.79</v>
      </c>
      <c r="I480" s="248">
        <f t="shared" si="97"/>
        <v>35.79</v>
      </c>
      <c r="J480" s="522"/>
      <c r="K480" s="248"/>
      <c r="L480" s="248"/>
      <c r="M480" s="521">
        <v>35.79</v>
      </c>
      <c r="N480" s="248"/>
      <c r="O480" s="248"/>
      <c r="P480" s="248"/>
      <c r="Q480" s="248">
        <f t="shared" si="98"/>
        <v>0</v>
      </c>
      <c r="R480" s="248"/>
      <c r="S480" s="248"/>
      <c r="T480" s="248"/>
      <c r="U480" s="248"/>
    </row>
    <row r="481" spans="1:21" s="501" customFormat="1" ht="8.25" x14ac:dyDescent="0.15">
      <c r="A481" s="503"/>
      <c r="B481" s="515"/>
      <c r="C481" s="515">
        <v>311</v>
      </c>
      <c r="D481" s="516">
        <v>0</v>
      </c>
      <c r="E481" s="512" t="s">
        <v>426</v>
      </c>
      <c r="F481" s="521">
        <v>435000</v>
      </c>
      <c r="G481" s="521">
        <v>0</v>
      </c>
      <c r="H481" s="248">
        <f t="shared" si="96"/>
        <v>0</v>
      </c>
      <c r="I481" s="248">
        <f t="shared" si="97"/>
        <v>0</v>
      </c>
      <c r="J481" s="522"/>
      <c r="K481" s="248"/>
      <c r="L481" s="248"/>
      <c r="M481" s="521"/>
      <c r="N481" s="248"/>
      <c r="O481" s="248"/>
      <c r="P481" s="248"/>
      <c r="Q481" s="248">
        <f t="shared" si="98"/>
        <v>0</v>
      </c>
      <c r="R481" s="248"/>
      <c r="S481" s="248"/>
      <c r="T481" s="248"/>
      <c r="U481" s="248"/>
    </row>
    <row r="482" spans="1:21" s="501" customFormat="1" ht="16.5" x14ac:dyDescent="0.15">
      <c r="A482" s="503"/>
      <c r="B482" s="515"/>
      <c r="C482" s="515">
        <v>401</v>
      </c>
      <c r="D482" s="516">
        <v>0</v>
      </c>
      <c r="E482" s="512" t="s">
        <v>420</v>
      </c>
      <c r="F482" s="521">
        <v>41220</v>
      </c>
      <c r="G482" s="521">
        <v>20301.95</v>
      </c>
      <c r="H482" s="248">
        <f t="shared" si="96"/>
        <v>49.252668607472103</v>
      </c>
      <c r="I482" s="248">
        <f t="shared" si="97"/>
        <v>20301.95</v>
      </c>
      <c r="J482" s="521">
        <v>20301.95</v>
      </c>
      <c r="K482" s="248"/>
      <c r="L482" s="248"/>
      <c r="M482" s="248"/>
      <c r="N482" s="248"/>
      <c r="O482" s="248"/>
      <c r="P482" s="248"/>
      <c r="Q482" s="248">
        <f t="shared" si="98"/>
        <v>0</v>
      </c>
      <c r="R482" s="248"/>
      <c r="S482" s="248"/>
      <c r="T482" s="248"/>
      <c r="U482" s="248"/>
    </row>
    <row r="483" spans="1:21" s="501" customFormat="1" ht="16.5" x14ac:dyDescent="0.15">
      <c r="A483" s="503"/>
      <c r="B483" s="515"/>
      <c r="C483" s="515">
        <v>404</v>
      </c>
      <c r="D483" s="516">
        <v>0</v>
      </c>
      <c r="E483" s="512" t="s">
        <v>424</v>
      </c>
      <c r="F483" s="521">
        <v>1530</v>
      </c>
      <c r="G483" s="521">
        <v>1529.89</v>
      </c>
      <c r="H483" s="248">
        <f t="shared" si="96"/>
        <v>99.992810457516342</v>
      </c>
      <c r="I483" s="248">
        <f t="shared" si="97"/>
        <v>1529.89</v>
      </c>
      <c r="J483" s="521">
        <v>1529.89</v>
      </c>
      <c r="K483" s="248"/>
      <c r="L483" s="248"/>
      <c r="M483" s="248"/>
      <c r="N483" s="248"/>
      <c r="O483" s="248"/>
      <c r="P483" s="248"/>
      <c r="Q483" s="248">
        <f t="shared" si="98"/>
        <v>0</v>
      </c>
      <c r="R483" s="248"/>
      <c r="S483" s="248"/>
      <c r="T483" s="248"/>
      <c r="U483" s="248"/>
    </row>
    <row r="484" spans="1:21" s="501" customFormat="1" ht="16.5" x14ac:dyDescent="0.15">
      <c r="A484" s="503"/>
      <c r="B484" s="515"/>
      <c r="C484" s="515">
        <v>411</v>
      </c>
      <c r="D484" s="516">
        <v>0</v>
      </c>
      <c r="E484" s="512" t="s">
        <v>398</v>
      </c>
      <c r="F484" s="521">
        <v>7357</v>
      </c>
      <c r="G484" s="521">
        <v>3098.72</v>
      </c>
      <c r="H484" s="248">
        <f t="shared" si="96"/>
        <v>42.119342123148016</v>
      </c>
      <c r="I484" s="248">
        <f t="shared" si="97"/>
        <v>3098.72</v>
      </c>
      <c r="J484" s="521">
        <v>3098.72</v>
      </c>
      <c r="K484" s="248"/>
      <c r="L484" s="248"/>
      <c r="M484" s="248"/>
      <c r="N484" s="248"/>
      <c r="O484" s="248"/>
      <c r="P484" s="248"/>
      <c r="Q484" s="248">
        <f t="shared" si="98"/>
        <v>0</v>
      </c>
      <c r="R484" s="248"/>
      <c r="S484" s="248"/>
      <c r="T484" s="248"/>
      <c r="U484" s="248"/>
    </row>
    <row r="485" spans="1:21" s="501" customFormat="1" ht="8.25" x14ac:dyDescent="0.15">
      <c r="A485" s="503"/>
      <c r="B485" s="515"/>
      <c r="C485" s="515">
        <v>412</v>
      </c>
      <c r="D485" s="516">
        <v>0</v>
      </c>
      <c r="E485" s="512" t="s">
        <v>399</v>
      </c>
      <c r="F485" s="521">
        <v>1603</v>
      </c>
      <c r="G485" s="521">
        <v>451.69</v>
      </c>
      <c r="H485" s="248">
        <f t="shared" si="96"/>
        <v>28.177791640673739</v>
      </c>
      <c r="I485" s="248">
        <f t="shared" si="97"/>
        <v>451.69</v>
      </c>
      <c r="J485" s="521">
        <v>451.69</v>
      </c>
      <c r="K485" s="248"/>
      <c r="L485" s="248"/>
      <c r="M485" s="248"/>
      <c r="N485" s="248"/>
      <c r="O485" s="248"/>
      <c r="P485" s="248"/>
      <c r="Q485" s="248">
        <f t="shared" si="98"/>
        <v>0</v>
      </c>
      <c r="R485" s="248"/>
      <c r="S485" s="248"/>
      <c r="T485" s="248"/>
      <c r="U485" s="248"/>
    </row>
    <row r="486" spans="1:21" s="501" customFormat="1" ht="16.5" x14ac:dyDescent="0.15">
      <c r="A486" s="503"/>
      <c r="B486" s="515"/>
      <c r="C486" s="515">
        <v>421</v>
      </c>
      <c r="D486" s="516">
        <v>0</v>
      </c>
      <c r="E486" s="512" t="s">
        <v>401</v>
      </c>
      <c r="F486" s="521">
        <v>1425</v>
      </c>
      <c r="G486" s="521">
        <v>0</v>
      </c>
      <c r="H486" s="248">
        <f t="shared" si="96"/>
        <v>0</v>
      </c>
      <c r="I486" s="248">
        <f t="shared" si="97"/>
        <v>0</v>
      </c>
      <c r="J486" s="248"/>
      <c r="K486" s="521"/>
      <c r="L486" s="248"/>
      <c r="M486" s="248"/>
      <c r="N486" s="248"/>
      <c r="O486" s="248"/>
      <c r="P486" s="248"/>
      <c r="Q486" s="248">
        <f t="shared" si="98"/>
        <v>0</v>
      </c>
      <c r="R486" s="248"/>
      <c r="S486" s="248"/>
      <c r="T486" s="248"/>
      <c r="U486" s="248"/>
    </row>
    <row r="487" spans="1:21" s="501" customFormat="1" ht="8.25" x14ac:dyDescent="0.15">
      <c r="A487" s="503"/>
      <c r="B487" s="515"/>
      <c r="C487" s="515">
        <v>430</v>
      </c>
      <c r="D487" s="516">
        <v>0</v>
      </c>
      <c r="E487" s="512" t="s">
        <v>395</v>
      </c>
      <c r="F487" s="521">
        <v>1165</v>
      </c>
      <c r="G487" s="521">
        <v>0</v>
      </c>
      <c r="H487" s="248">
        <f t="shared" si="96"/>
        <v>0</v>
      </c>
      <c r="I487" s="248">
        <f t="shared" si="97"/>
        <v>0</v>
      </c>
      <c r="J487" s="248"/>
      <c r="K487" s="521"/>
      <c r="L487" s="248"/>
      <c r="M487" s="248"/>
      <c r="N487" s="248"/>
      <c r="O487" s="248"/>
      <c r="P487" s="248"/>
      <c r="Q487" s="248">
        <f t="shared" si="98"/>
        <v>0</v>
      </c>
      <c r="R487" s="248"/>
      <c r="S487" s="248"/>
      <c r="T487" s="248"/>
      <c r="U487" s="248"/>
    </row>
    <row r="488" spans="1:21" s="501" customFormat="1" ht="16.5" x14ac:dyDescent="0.15">
      <c r="A488" s="503"/>
      <c r="B488" s="515"/>
      <c r="C488" s="515">
        <v>441</v>
      </c>
      <c r="D488" s="516">
        <v>0</v>
      </c>
      <c r="E488" s="512" t="s">
        <v>432</v>
      </c>
      <c r="F488" s="521">
        <v>2300</v>
      </c>
      <c r="G488" s="521">
        <v>377</v>
      </c>
      <c r="H488" s="248">
        <f t="shared" si="96"/>
        <v>16.391304347826086</v>
      </c>
      <c r="I488" s="248">
        <f t="shared" si="97"/>
        <v>377</v>
      </c>
      <c r="J488" s="248"/>
      <c r="K488" s="521">
        <v>377</v>
      </c>
      <c r="L488" s="248"/>
      <c r="M488" s="248"/>
      <c r="N488" s="248"/>
      <c r="O488" s="248"/>
      <c r="P488" s="248"/>
      <c r="Q488" s="248">
        <f t="shared" si="98"/>
        <v>0</v>
      </c>
      <c r="R488" s="248"/>
      <c r="S488" s="248"/>
      <c r="T488" s="248"/>
      <c r="U488" s="248"/>
    </row>
    <row r="489" spans="1:21" s="501" customFormat="1" ht="24.75" x14ac:dyDescent="0.15">
      <c r="A489" s="503"/>
      <c r="B489" s="515"/>
      <c r="C489" s="515">
        <v>444</v>
      </c>
      <c r="D489" s="516">
        <v>0</v>
      </c>
      <c r="E489" s="512" t="s">
        <v>414</v>
      </c>
      <c r="F489" s="521">
        <v>1400</v>
      </c>
      <c r="G489" s="521">
        <v>1163</v>
      </c>
      <c r="H489" s="248">
        <f t="shared" si="96"/>
        <v>83.071428571428569</v>
      </c>
      <c r="I489" s="248">
        <f t="shared" si="97"/>
        <v>1163</v>
      </c>
      <c r="J489" s="248"/>
      <c r="K489" s="521">
        <v>1163</v>
      </c>
      <c r="L489" s="248"/>
      <c r="M489" s="248"/>
      <c r="N489" s="248"/>
      <c r="O489" s="248"/>
      <c r="P489" s="248"/>
      <c r="Q489" s="248">
        <f t="shared" si="98"/>
        <v>0</v>
      </c>
      <c r="R489" s="248"/>
      <c r="S489" s="248"/>
      <c r="T489" s="248"/>
      <c r="U489" s="248"/>
    </row>
    <row r="490" spans="1:21" s="501" customFormat="1" ht="24.75" x14ac:dyDescent="0.15">
      <c r="A490" s="503"/>
      <c r="B490" s="515"/>
      <c r="C490" s="515">
        <v>470</v>
      </c>
      <c r="D490" s="516">
        <v>0</v>
      </c>
      <c r="E490" s="512" t="s">
        <v>430</v>
      </c>
      <c r="F490" s="521">
        <v>500</v>
      </c>
      <c r="G490" s="521">
        <v>361.66</v>
      </c>
      <c r="H490" s="248">
        <f t="shared" si="96"/>
        <v>72.332000000000008</v>
      </c>
      <c r="I490" s="248">
        <f t="shared" si="97"/>
        <v>361.66</v>
      </c>
      <c r="J490" s="248"/>
      <c r="K490" s="521">
        <v>361.66</v>
      </c>
      <c r="L490" s="248"/>
      <c r="M490" s="248"/>
      <c r="N490" s="248"/>
      <c r="O490" s="248"/>
      <c r="P490" s="248"/>
      <c r="Q490" s="248">
        <f t="shared" si="98"/>
        <v>0</v>
      </c>
      <c r="R490" s="248"/>
      <c r="S490" s="248"/>
      <c r="T490" s="248"/>
      <c r="U490" s="248"/>
    </row>
    <row r="491" spans="1:21" s="501" customFormat="1" ht="8.25" x14ac:dyDescent="0.15">
      <c r="A491" s="503"/>
      <c r="B491" s="178">
        <v>85508</v>
      </c>
      <c r="C491" s="178"/>
      <c r="D491" s="179"/>
      <c r="E491" s="179" t="s">
        <v>240</v>
      </c>
      <c r="F491" s="521">
        <f>F492</f>
        <v>140000</v>
      </c>
      <c r="G491" s="521">
        <f t="shared" ref="G491:U491" si="104">G492</f>
        <v>87088.25</v>
      </c>
      <c r="H491" s="248">
        <f t="shared" si="96"/>
        <v>62.20589285714285</v>
      </c>
      <c r="I491" s="521">
        <f t="shared" si="104"/>
        <v>87088.25</v>
      </c>
      <c r="J491" s="521">
        <f t="shared" si="104"/>
        <v>0</v>
      </c>
      <c r="K491" s="521">
        <f t="shared" si="104"/>
        <v>87088.25</v>
      </c>
      <c r="L491" s="521">
        <f t="shared" si="104"/>
        <v>0</v>
      </c>
      <c r="M491" s="521">
        <f t="shared" si="104"/>
        <v>0</v>
      </c>
      <c r="N491" s="521">
        <f t="shared" si="104"/>
        <v>0</v>
      </c>
      <c r="O491" s="521">
        <f t="shared" si="104"/>
        <v>0</v>
      </c>
      <c r="P491" s="521">
        <f t="shared" si="104"/>
        <v>0</v>
      </c>
      <c r="Q491" s="521">
        <f t="shared" si="104"/>
        <v>0</v>
      </c>
      <c r="R491" s="521">
        <f t="shared" si="104"/>
        <v>0</v>
      </c>
      <c r="S491" s="521">
        <f t="shared" si="104"/>
        <v>0</v>
      </c>
      <c r="T491" s="521">
        <f t="shared" si="104"/>
        <v>0</v>
      </c>
      <c r="U491" s="521">
        <f t="shared" si="104"/>
        <v>0</v>
      </c>
    </row>
    <row r="492" spans="1:21" s="501" customFormat="1" ht="41.25" x14ac:dyDescent="0.15">
      <c r="A492" s="503"/>
      <c r="B492" s="515"/>
      <c r="C492" s="515">
        <v>433</v>
      </c>
      <c r="D492" s="516">
        <v>0</v>
      </c>
      <c r="E492" s="512" t="s">
        <v>429</v>
      </c>
      <c r="F492" s="521">
        <v>140000</v>
      </c>
      <c r="G492" s="521">
        <v>87088.25</v>
      </c>
      <c r="H492" s="248">
        <f t="shared" si="96"/>
        <v>62.20589285714285</v>
      </c>
      <c r="I492" s="248">
        <f t="shared" si="97"/>
        <v>87088.25</v>
      </c>
      <c r="J492" s="248"/>
      <c r="K492" s="521">
        <v>87088.25</v>
      </c>
      <c r="L492" s="248"/>
      <c r="M492" s="248"/>
      <c r="N492" s="248"/>
      <c r="O492" s="248"/>
      <c r="P492" s="248"/>
      <c r="Q492" s="248">
        <f t="shared" si="98"/>
        <v>0</v>
      </c>
      <c r="R492" s="248"/>
      <c r="S492" s="248"/>
      <c r="T492" s="248"/>
      <c r="U492" s="248"/>
    </row>
    <row r="493" spans="1:21" s="501" customFormat="1" ht="115.5" x14ac:dyDescent="0.15">
      <c r="A493" s="503"/>
      <c r="B493" s="515">
        <v>85513</v>
      </c>
      <c r="C493" s="515"/>
      <c r="D493" s="516"/>
      <c r="E493" s="512" t="s">
        <v>431</v>
      </c>
      <c r="F493" s="521">
        <f>F494</f>
        <v>72000</v>
      </c>
      <c r="G493" s="521">
        <f t="shared" ref="G493:U493" si="105">G494</f>
        <v>39168.379999999997</v>
      </c>
      <c r="H493" s="248">
        <f t="shared" si="96"/>
        <v>54.400527777777775</v>
      </c>
      <c r="I493" s="521">
        <f t="shared" si="105"/>
        <v>39168.379999999997</v>
      </c>
      <c r="J493" s="521">
        <f t="shared" si="105"/>
        <v>0</v>
      </c>
      <c r="K493" s="521">
        <f t="shared" si="105"/>
        <v>39168.379999999997</v>
      </c>
      <c r="L493" s="521">
        <f t="shared" si="105"/>
        <v>0</v>
      </c>
      <c r="M493" s="521">
        <f t="shared" si="105"/>
        <v>0</v>
      </c>
      <c r="N493" s="521">
        <f t="shared" si="105"/>
        <v>0</v>
      </c>
      <c r="O493" s="521">
        <f t="shared" si="105"/>
        <v>0</v>
      </c>
      <c r="P493" s="521">
        <f t="shared" si="105"/>
        <v>0</v>
      </c>
      <c r="Q493" s="521">
        <f t="shared" si="105"/>
        <v>0</v>
      </c>
      <c r="R493" s="521">
        <f t="shared" si="105"/>
        <v>0</v>
      </c>
      <c r="S493" s="521">
        <f t="shared" si="105"/>
        <v>0</v>
      </c>
      <c r="T493" s="521">
        <f t="shared" si="105"/>
        <v>0</v>
      </c>
      <c r="U493" s="521">
        <f t="shared" si="105"/>
        <v>0</v>
      </c>
    </row>
    <row r="494" spans="1:21" s="501" customFormat="1" ht="16.5" x14ac:dyDescent="0.15">
      <c r="A494" s="503"/>
      <c r="B494" s="515"/>
      <c r="C494" s="515">
        <v>413</v>
      </c>
      <c r="D494" s="516">
        <v>0</v>
      </c>
      <c r="E494" s="512" t="s">
        <v>425</v>
      </c>
      <c r="F494" s="521">
        <v>72000</v>
      </c>
      <c r="G494" s="521">
        <v>39168.379999999997</v>
      </c>
      <c r="H494" s="248">
        <f t="shared" si="96"/>
        <v>54.400527777777775</v>
      </c>
      <c r="I494" s="248">
        <f t="shared" si="97"/>
        <v>39168.379999999997</v>
      </c>
      <c r="J494" s="248"/>
      <c r="K494" s="521">
        <v>39168.379999999997</v>
      </c>
      <c r="L494" s="248"/>
      <c r="M494" s="248"/>
      <c r="N494" s="248"/>
      <c r="O494" s="248"/>
      <c r="P494" s="248"/>
      <c r="Q494" s="248">
        <f t="shared" si="98"/>
        <v>0</v>
      </c>
      <c r="R494" s="248"/>
      <c r="S494" s="248"/>
      <c r="T494" s="248"/>
      <c r="U494" s="248"/>
    </row>
    <row r="495" spans="1:21" s="252" customFormat="1" ht="16.5" x14ac:dyDescent="0.15">
      <c r="A495" s="97">
        <v>900</v>
      </c>
      <c r="B495" s="97"/>
      <c r="C495" s="97"/>
      <c r="D495" s="98"/>
      <c r="E495" s="98" t="s">
        <v>53</v>
      </c>
      <c r="F495" s="99">
        <f>F496+F505+F515+F520+F527+F529+F536</f>
        <v>5450767.2599999998</v>
      </c>
      <c r="G495" s="99">
        <f t="shared" ref="G495:U495" si="106">G496+G505+G515+G520+G527+G529+G536</f>
        <v>2401691.31</v>
      </c>
      <c r="H495" s="99">
        <f t="shared" si="96"/>
        <v>44.061527404125492</v>
      </c>
      <c r="I495" s="99">
        <f t="shared" si="106"/>
        <v>2381611.9300000002</v>
      </c>
      <c r="J495" s="99">
        <f t="shared" si="106"/>
        <v>77057.14</v>
      </c>
      <c r="K495" s="99">
        <f t="shared" si="106"/>
        <v>2214554.79</v>
      </c>
      <c r="L495" s="99">
        <f t="shared" si="106"/>
        <v>90000</v>
      </c>
      <c r="M495" s="99">
        <f t="shared" si="106"/>
        <v>0</v>
      </c>
      <c r="N495" s="99">
        <f t="shared" si="106"/>
        <v>0</v>
      </c>
      <c r="O495" s="99">
        <f t="shared" si="106"/>
        <v>0</v>
      </c>
      <c r="P495" s="99">
        <f t="shared" si="106"/>
        <v>0</v>
      </c>
      <c r="Q495" s="99">
        <f t="shared" si="106"/>
        <v>20079.38</v>
      </c>
      <c r="R495" s="99">
        <f t="shared" si="106"/>
        <v>20079.38</v>
      </c>
      <c r="S495" s="99">
        <f t="shared" si="106"/>
        <v>0</v>
      </c>
      <c r="T495" s="99">
        <f t="shared" si="106"/>
        <v>0</v>
      </c>
      <c r="U495" s="99">
        <f t="shared" si="106"/>
        <v>0</v>
      </c>
    </row>
    <row r="496" spans="1:21" s="501" customFormat="1" ht="16.5" x14ac:dyDescent="0.15">
      <c r="A496" s="178"/>
      <c r="B496" s="178">
        <v>90001</v>
      </c>
      <c r="C496" s="178"/>
      <c r="D496" s="179"/>
      <c r="E496" s="179" t="s">
        <v>205</v>
      </c>
      <c r="F496" s="248">
        <f>SUM(F497:F504)</f>
        <v>181010</v>
      </c>
      <c r="G496" s="248">
        <f t="shared" ref="G496:U496" si="107">SUM(G497:G504)</f>
        <v>136946.34000000003</v>
      </c>
      <c r="H496" s="248">
        <f t="shared" si="96"/>
        <v>75.656781393293201</v>
      </c>
      <c r="I496" s="248">
        <f t="shared" si="107"/>
        <v>136946.34000000003</v>
      </c>
      <c r="J496" s="248">
        <f t="shared" si="107"/>
        <v>0</v>
      </c>
      <c r="K496" s="248">
        <f t="shared" si="107"/>
        <v>136946.34000000003</v>
      </c>
      <c r="L496" s="248">
        <f t="shared" si="107"/>
        <v>0</v>
      </c>
      <c r="M496" s="248">
        <f t="shared" si="107"/>
        <v>0</v>
      </c>
      <c r="N496" s="248">
        <f t="shared" si="107"/>
        <v>0</v>
      </c>
      <c r="O496" s="248">
        <f t="shared" si="107"/>
        <v>0</v>
      </c>
      <c r="P496" s="248">
        <f t="shared" si="107"/>
        <v>0</v>
      </c>
      <c r="Q496" s="248">
        <f t="shared" si="107"/>
        <v>0</v>
      </c>
      <c r="R496" s="248">
        <f t="shared" si="107"/>
        <v>0</v>
      </c>
      <c r="S496" s="248">
        <f t="shared" si="107"/>
        <v>0</v>
      </c>
      <c r="T496" s="248">
        <f t="shared" si="107"/>
        <v>0</v>
      </c>
      <c r="U496" s="248">
        <f t="shared" si="107"/>
        <v>0</v>
      </c>
    </row>
    <row r="497" spans="1:21" s="501" customFormat="1" ht="8.25" x14ac:dyDescent="0.15">
      <c r="A497" s="503"/>
      <c r="B497" s="515"/>
      <c r="C497" s="515">
        <v>426</v>
      </c>
      <c r="D497" s="516">
        <v>0</v>
      </c>
      <c r="E497" s="512" t="s">
        <v>406</v>
      </c>
      <c r="F497" s="521">
        <v>2000</v>
      </c>
      <c r="G497" s="521">
        <v>0</v>
      </c>
      <c r="H497" s="248">
        <f t="shared" si="96"/>
        <v>0</v>
      </c>
      <c r="I497" s="248">
        <f t="shared" si="97"/>
        <v>0</v>
      </c>
      <c r="J497" s="248"/>
      <c r="K497" s="521">
        <v>0</v>
      </c>
      <c r="L497" s="248"/>
      <c r="M497" s="248"/>
      <c r="N497" s="248"/>
      <c r="O497" s="248"/>
      <c r="P497" s="248"/>
      <c r="Q497" s="248">
        <f t="shared" si="98"/>
        <v>0</v>
      </c>
      <c r="R497" s="248"/>
      <c r="S497" s="248"/>
      <c r="T497" s="248"/>
      <c r="U497" s="248"/>
    </row>
    <row r="498" spans="1:21" s="501" customFormat="1" ht="16.5" x14ac:dyDescent="0.15">
      <c r="A498" s="503"/>
      <c r="B498" s="515"/>
      <c r="C498" s="515">
        <v>427</v>
      </c>
      <c r="D498" s="516">
        <v>0</v>
      </c>
      <c r="E498" s="512" t="s">
        <v>394</v>
      </c>
      <c r="F498" s="521">
        <v>17000</v>
      </c>
      <c r="G498" s="521">
        <v>14258.16</v>
      </c>
      <c r="H498" s="248">
        <f t="shared" si="96"/>
        <v>83.871529411764698</v>
      </c>
      <c r="I498" s="248">
        <f t="shared" si="97"/>
        <v>14258.16</v>
      </c>
      <c r="J498" s="248"/>
      <c r="K498" s="521">
        <v>14258.16</v>
      </c>
      <c r="L498" s="248"/>
      <c r="M498" s="248"/>
      <c r="N498" s="248"/>
      <c r="O498" s="248"/>
      <c r="P498" s="248"/>
      <c r="Q498" s="248">
        <f t="shared" si="98"/>
        <v>0</v>
      </c>
      <c r="R498" s="248"/>
      <c r="S498" s="248"/>
      <c r="T498" s="248"/>
      <c r="U498" s="248"/>
    </row>
    <row r="499" spans="1:21" s="501" customFormat="1" ht="8.25" x14ac:dyDescent="0.15">
      <c r="A499" s="503"/>
      <c r="B499" s="515"/>
      <c r="C499" s="515">
        <v>430</v>
      </c>
      <c r="D499" s="516">
        <v>0</v>
      </c>
      <c r="E499" s="512" t="s">
        <v>395</v>
      </c>
      <c r="F499" s="521">
        <v>45000</v>
      </c>
      <c r="G499" s="521">
        <v>29759.5</v>
      </c>
      <c r="H499" s="248">
        <f t="shared" si="96"/>
        <v>66.132222222222225</v>
      </c>
      <c r="I499" s="248">
        <f t="shared" si="97"/>
        <v>29759.5</v>
      </c>
      <c r="J499" s="248"/>
      <c r="K499" s="521">
        <v>29759.5</v>
      </c>
      <c r="L499" s="248"/>
      <c r="M499" s="248"/>
      <c r="N499" s="248"/>
      <c r="O499" s="248"/>
      <c r="P499" s="248"/>
      <c r="Q499" s="248">
        <f t="shared" si="98"/>
        <v>0</v>
      </c>
      <c r="R499" s="248"/>
      <c r="S499" s="248"/>
      <c r="T499" s="248"/>
      <c r="U499" s="248"/>
    </row>
    <row r="500" spans="1:21" s="501" customFormat="1" ht="8.25" x14ac:dyDescent="0.15">
      <c r="A500" s="503"/>
      <c r="B500" s="515"/>
      <c r="C500" s="515">
        <v>443</v>
      </c>
      <c r="D500" s="516">
        <v>0</v>
      </c>
      <c r="E500" s="512" t="s">
        <v>405</v>
      </c>
      <c r="F500" s="521">
        <v>95000</v>
      </c>
      <c r="G500" s="521">
        <v>92924.73</v>
      </c>
      <c r="H500" s="248">
        <f t="shared" si="96"/>
        <v>97.815505263157888</v>
      </c>
      <c r="I500" s="248">
        <f t="shared" si="97"/>
        <v>92924.73</v>
      </c>
      <c r="J500" s="248"/>
      <c r="K500" s="521">
        <v>92924.73</v>
      </c>
      <c r="L500" s="248"/>
      <c r="M500" s="248"/>
      <c r="N500" s="248"/>
      <c r="O500" s="248"/>
      <c r="P500" s="248"/>
      <c r="Q500" s="248">
        <f t="shared" si="98"/>
        <v>0</v>
      </c>
      <c r="R500" s="248"/>
      <c r="S500" s="248"/>
      <c r="T500" s="248"/>
      <c r="U500" s="248"/>
    </row>
    <row r="501" spans="1:21" s="501" customFormat="1" ht="8.25" x14ac:dyDescent="0.15">
      <c r="A501" s="503"/>
      <c r="B501" s="515"/>
      <c r="C501" s="515">
        <v>458</v>
      </c>
      <c r="D501" s="516">
        <v>0</v>
      </c>
      <c r="E501" s="512" t="s">
        <v>64</v>
      </c>
      <c r="F501" s="521">
        <v>10</v>
      </c>
      <c r="G501" s="521">
        <v>3.95</v>
      </c>
      <c r="H501" s="248">
        <f t="shared" si="96"/>
        <v>39.5</v>
      </c>
      <c r="I501" s="248">
        <f t="shared" si="97"/>
        <v>3.95</v>
      </c>
      <c r="J501" s="248"/>
      <c r="K501" s="521">
        <v>3.95</v>
      </c>
      <c r="L501" s="248"/>
      <c r="M501" s="248"/>
      <c r="N501" s="248"/>
      <c r="O501" s="248"/>
      <c r="P501" s="248"/>
      <c r="Q501" s="248">
        <f t="shared" si="98"/>
        <v>0</v>
      </c>
      <c r="R501" s="248"/>
      <c r="S501" s="248"/>
      <c r="T501" s="248"/>
      <c r="U501" s="248"/>
    </row>
    <row r="502" spans="1:21" s="501" customFormat="1" ht="16.5" x14ac:dyDescent="0.15">
      <c r="A502" s="503"/>
      <c r="B502" s="515"/>
      <c r="C502" s="515">
        <v>605</v>
      </c>
      <c r="D502" s="516">
        <v>0</v>
      </c>
      <c r="E502" s="512" t="s">
        <v>409</v>
      </c>
      <c r="F502" s="521">
        <v>2000</v>
      </c>
      <c r="G502" s="521">
        <v>0</v>
      </c>
      <c r="H502" s="248">
        <f t="shared" si="96"/>
        <v>0</v>
      </c>
      <c r="I502" s="248">
        <f t="shared" si="97"/>
        <v>0</v>
      </c>
      <c r="J502" s="248"/>
      <c r="K502" s="248"/>
      <c r="L502" s="248"/>
      <c r="M502" s="248"/>
      <c r="N502" s="248"/>
      <c r="O502" s="248"/>
      <c r="P502" s="248"/>
      <c r="Q502" s="248">
        <f t="shared" si="98"/>
        <v>0</v>
      </c>
      <c r="R502" s="521"/>
      <c r="S502" s="248"/>
      <c r="T502" s="248"/>
      <c r="U502" s="248"/>
    </row>
    <row r="503" spans="1:21" s="501" customFormat="1" ht="16.5" x14ac:dyDescent="0.15">
      <c r="A503" s="503"/>
      <c r="B503" s="515"/>
      <c r="C503" s="515">
        <v>605</v>
      </c>
      <c r="D503" s="516">
        <v>7</v>
      </c>
      <c r="E503" s="512" t="s">
        <v>409</v>
      </c>
      <c r="F503" s="521">
        <v>10346</v>
      </c>
      <c r="G503" s="521">
        <v>0</v>
      </c>
      <c r="H503" s="248">
        <f t="shared" si="96"/>
        <v>0</v>
      </c>
      <c r="I503" s="248">
        <f t="shared" si="97"/>
        <v>0</v>
      </c>
      <c r="J503" s="248"/>
      <c r="K503" s="248"/>
      <c r="L503" s="248"/>
      <c r="M503" s="248"/>
      <c r="N503" s="248"/>
      <c r="O503" s="248"/>
      <c r="P503" s="248"/>
      <c r="Q503" s="248">
        <f t="shared" si="98"/>
        <v>0</v>
      </c>
      <c r="R503" s="521"/>
      <c r="S503" s="521"/>
      <c r="T503" s="248"/>
      <c r="U503" s="248"/>
    </row>
    <row r="504" spans="1:21" s="501" customFormat="1" ht="16.5" x14ac:dyDescent="0.15">
      <c r="A504" s="503"/>
      <c r="B504" s="515"/>
      <c r="C504" s="515">
        <v>605</v>
      </c>
      <c r="D504" s="516">
        <v>9</v>
      </c>
      <c r="E504" s="512" t="s">
        <v>409</v>
      </c>
      <c r="F504" s="521">
        <v>9654</v>
      </c>
      <c r="G504" s="521">
        <v>0</v>
      </c>
      <c r="H504" s="248">
        <f t="shared" si="96"/>
        <v>0</v>
      </c>
      <c r="I504" s="248">
        <f t="shared" si="97"/>
        <v>0</v>
      </c>
      <c r="J504" s="248"/>
      <c r="K504" s="248"/>
      <c r="L504" s="248"/>
      <c r="M504" s="248"/>
      <c r="N504" s="248"/>
      <c r="O504" s="248"/>
      <c r="P504" s="248"/>
      <c r="Q504" s="248">
        <f t="shared" si="98"/>
        <v>0</v>
      </c>
      <c r="R504" s="521"/>
      <c r="S504" s="521"/>
      <c r="T504" s="248"/>
      <c r="U504" s="248"/>
    </row>
    <row r="505" spans="1:21" s="501" customFormat="1" ht="8.25" x14ac:dyDescent="0.15">
      <c r="A505" s="178"/>
      <c r="B505" s="178">
        <v>90002</v>
      </c>
      <c r="C505" s="178"/>
      <c r="D505" s="179"/>
      <c r="E505" s="179" t="s">
        <v>125</v>
      </c>
      <c r="F505" s="248">
        <f>SUM(F506:F514)</f>
        <v>2486718</v>
      </c>
      <c r="G505" s="248">
        <f t="shared" ref="G505:U505" si="108">SUM(G506:G514)</f>
        <v>1099882.26</v>
      </c>
      <c r="H505" s="248">
        <f t="shared" si="96"/>
        <v>44.230277015729165</v>
      </c>
      <c r="I505" s="248">
        <f t="shared" si="108"/>
        <v>1099882.26</v>
      </c>
      <c r="J505" s="248">
        <f t="shared" si="108"/>
        <v>60679.49</v>
      </c>
      <c r="K505" s="248">
        <f t="shared" si="108"/>
        <v>1039202.77</v>
      </c>
      <c r="L505" s="248">
        <f t="shared" si="108"/>
        <v>0</v>
      </c>
      <c r="M505" s="248">
        <f t="shared" si="108"/>
        <v>0</v>
      </c>
      <c r="N505" s="248">
        <f t="shared" si="108"/>
        <v>0</v>
      </c>
      <c r="O505" s="248">
        <f t="shared" si="108"/>
        <v>0</v>
      </c>
      <c r="P505" s="248">
        <f t="shared" si="108"/>
        <v>0</v>
      </c>
      <c r="Q505" s="248">
        <f t="shared" si="108"/>
        <v>0</v>
      </c>
      <c r="R505" s="248">
        <f t="shared" si="108"/>
        <v>0</v>
      </c>
      <c r="S505" s="248">
        <f t="shared" si="108"/>
        <v>0</v>
      </c>
      <c r="T505" s="248">
        <f t="shared" si="108"/>
        <v>0</v>
      </c>
      <c r="U505" s="248">
        <f t="shared" si="108"/>
        <v>0</v>
      </c>
    </row>
    <row r="506" spans="1:21" s="501" customFormat="1" ht="16.5" x14ac:dyDescent="0.15">
      <c r="A506" s="503"/>
      <c r="B506" s="515"/>
      <c r="C506" s="515">
        <v>401</v>
      </c>
      <c r="D506" s="516">
        <v>0</v>
      </c>
      <c r="E506" s="512" t="s">
        <v>420</v>
      </c>
      <c r="F506" s="521">
        <v>96100</v>
      </c>
      <c r="G506" s="521">
        <v>43344.26</v>
      </c>
      <c r="H506" s="248">
        <f t="shared" si="96"/>
        <v>45.103288241415193</v>
      </c>
      <c r="I506" s="248">
        <f t="shared" si="97"/>
        <v>43344.26</v>
      </c>
      <c r="J506" s="521">
        <v>43344.26</v>
      </c>
      <c r="K506" s="248"/>
      <c r="L506" s="248"/>
      <c r="M506" s="248"/>
      <c r="N506" s="248"/>
      <c r="O506" s="248"/>
      <c r="P506" s="248"/>
      <c r="Q506" s="248">
        <f t="shared" si="98"/>
        <v>0</v>
      </c>
      <c r="R506" s="248"/>
      <c r="S506" s="248"/>
      <c r="T506" s="248"/>
      <c r="U506" s="248"/>
    </row>
    <row r="507" spans="1:21" s="501" customFormat="1" ht="16.5" x14ac:dyDescent="0.15">
      <c r="A507" s="503"/>
      <c r="B507" s="515"/>
      <c r="C507" s="515">
        <v>404</v>
      </c>
      <c r="D507" s="516">
        <v>0</v>
      </c>
      <c r="E507" s="512" t="s">
        <v>424</v>
      </c>
      <c r="F507" s="521">
        <v>7600</v>
      </c>
      <c r="G507" s="521">
        <v>0</v>
      </c>
      <c r="H507" s="248">
        <f t="shared" si="96"/>
        <v>0</v>
      </c>
      <c r="I507" s="248">
        <f t="shared" si="97"/>
        <v>0</v>
      </c>
      <c r="J507" s="521">
        <v>0</v>
      </c>
      <c r="K507" s="248"/>
      <c r="L507" s="248"/>
      <c r="M507" s="248"/>
      <c r="N507" s="248"/>
      <c r="O507" s="248"/>
      <c r="P507" s="248"/>
      <c r="Q507" s="248">
        <f t="shared" si="98"/>
        <v>0</v>
      </c>
      <c r="R507" s="248"/>
      <c r="S507" s="248"/>
      <c r="T507" s="248"/>
      <c r="U507" s="248"/>
    </row>
    <row r="508" spans="1:21" s="501" customFormat="1" ht="16.5" x14ac:dyDescent="0.15">
      <c r="A508" s="503"/>
      <c r="B508" s="515"/>
      <c r="C508" s="515">
        <v>411</v>
      </c>
      <c r="D508" s="516">
        <v>0</v>
      </c>
      <c r="E508" s="512" t="s">
        <v>398</v>
      </c>
      <c r="F508" s="521">
        <v>32436</v>
      </c>
      <c r="G508" s="521">
        <v>7651.71</v>
      </c>
      <c r="H508" s="248">
        <f t="shared" si="96"/>
        <v>23.590177580466147</v>
      </c>
      <c r="I508" s="248">
        <f t="shared" si="97"/>
        <v>7651.71</v>
      </c>
      <c r="J508" s="521">
        <v>7651.71</v>
      </c>
      <c r="K508" s="248"/>
      <c r="L508" s="248"/>
      <c r="M508" s="248"/>
      <c r="N508" s="248"/>
      <c r="O508" s="248"/>
      <c r="P508" s="248"/>
      <c r="Q508" s="248">
        <f t="shared" si="98"/>
        <v>0</v>
      </c>
      <c r="R508" s="248"/>
      <c r="S508" s="248"/>
      <c r="T508" s="248"/>
      <c r="U508" s="248"/>
    </row>
    <row r="509" spans="1:21" s="501" customFormat="1" ht="8.25" x14ac:dyDescent="0.15">
      <c r="A509" s="503"/>
      <c r="B509" s="515"/>
      <c r="C509" s="515">
        <v>412</v>
      </c>
      <c r="D509" s="516">
        <v>0</v>
      </c>
      <c r="E509" s="512" t="s">
        <v>399</v>
      </c>
      <c r="F509" s="521">
        <v>4500</v>
      </c>
      <c r="G509" s="521">
        <v>1062.53</v>
      </c>
      <c r="H509" s="248">
        <f t="shared" si="96"/>
        <v>23.611777777777775</v>
      </c>
      <c r="I509" s="248">
        <f t="shared" si="97"/>
        <v>1062.53</v>
      </c>
      <c r="J509" s="521">
        <v>1062.53</v>
      </c>
      <c r="K509" s="248"/>
      <c r="L509" s="248"/>
      <c r="M509" s="248"/>
      <c r="N509" s="248"/>
      <c r="O509" s="248"/>
      <c r="P509" s="248"/>
      <c r="Q509" s="248">
        <f t="shared" si="98"/>
        <v>0</v>
      </c>
      <c r="R509" s="248"/>
      <c r="S509" s="248"/>
      <c r="T509" s="248"/>
      <c r="U509" s="248"/>
    </row>
    <row r="510" spans="1:21" s="501" customFormat="1" ht="16.5" x14ac:dyDescent="0.15">
      <c r="A510" s="503"/>
      <c r="B510" s="515"/>
      <c r="C510" s="515">
        <v>417</v>
      </c>
      <c r="D510" s="516">
        <v>0</v>
      </c>
      <c r="E510" s="512" t="s">
        <v>400</v>
      </c>
      <c r="F510" s="521">
        <v>13764</v>
      </c>
      <c r="G510" s="521">
        <v>8620.99</v>
      </c>
      <c r="H510" s="248">
        <f t="shared" si="96"/>
        <v>62.634335948852069</v>
      </c>
      <c r="I510" s="248">
        <f t="shared" si="97"/>
        <v>8620.99</v>
      </c>
      <c r="J510" s="521">
        <v>8620.99</v>
      </c>
      <c r="K510" s="248"/>
      <c r="L510" s="248"/>
      <c r="M510" s="248"/>
      <c r="N510" s="248"/>
      <c r="O510" s="248"/>
      <c r="P510" s="248"/>
      <c r="Q510" s="248">
        <f t="shared" si="98"/>
        <v>0</v>
      </c>
      <c r="R510" s="248"/>
      <c r="S510" s="248"/>
      <c r="T510" s="248"/>
      <c r="U510" s="248"/>
    </row>
    <row r="511" spans="1:21" s="501" customFormat="1" ht="8.25" x14ac:dyDescent="0.15">
      <c r="A511" s="503"/>
      <c r="B511" s="515"/>
      <c r="C511" s="515">
        <v>430</v>
      </c>
      <c r="D511" s="516">
        <v>0</v>
      </c>
      <c r="E511" s="512" t="s">
        <v>395</v>
      </c>
      <c r="F511" s="521">
        <v>2329568</v>
      </c>
      <c r="G511" s="521">
        <v>1037974.81</v>
      </c>
      <c r="H511" s="248">
        <f t="shared" si="96"/>
        <v>44.556536233327378</v>
      </c>
      <c r="I511" s="248">
        <f t="shared" si="97"/>
        <v>1037974.81</v>
      </c>
      <c r="J511" s="248"/>
      <c r="K511" s="521">
        <v>1037974.81</v>
      </c>
      <c r="L511" s="248"/>
      <c r="M511" s="248"/>
      <c r="N511" s="248"/>
      <c r="O511" s="248"/>
      <c r="P511" s="248"/>
      <c r="Q511" s="248">
        <f t="shared" si="98"/>
        <v>0</v>
      </c>
      <c r="R511" s="248"/>
      <c r="S511" s="248"/>
      <c r="T511" s="248"/>
      <c r="U511" s="248"/>
    </row>
    <row r="512" spans="1:21" s="501" customFormat="1" ht="8.25" x14ac:dyDescent="0.15">
      <c r="A512" s="503"/>
      <c r="B512" s="515"/>
      <c r="C512" s="515">
        <v>443</v>
      </c>
      <c r="D512" s="516">
        <v>0</v>
      </c>
      <c r="E512" s="512" t="s">
        <v>405</v>
      </c>
      <c r="F512" s="521">
        <v>500</v>
      </c>
      <c r="G512" s="521">
        <v>267.25</v>
      </c>
      <c r="H512" s="248">
        <f t="shared" si="96"/>
        <v>53.449999999999996</v>
      </c>
      <c r="I512" s="248">
        <f t="shared" si="97"/>
        <v>267.25</v>
      </c>
      <c r="J512" s="248"/>
      <c r="K512" s="521">
        <v>267.25</v>
      </c>
      <c r="L512" s="248"/>
      <c r="M512" s="248"/>
      <c r="N512" s="248"/>
      <c r="O512" s="248"/>
      <c r="P512" s="248"/>
      <c r="Q512" s="248">
        <f t="shared" si="98"/>
        <v>0</v>
      </c>
      <c r="R512" s="248"/>
      <c r="S512" s="248"/>
      <c r="T512" s="248"/>
      <c r="U512" s="248"/>
    </row>
    <row r="513" spans="1:21" s="501" customFormat="1" ht="24.75" x14ac:dyDescent="0.15">
      <c r="A513" s="503"/>
      <c r="B513" s="515"/>
      <c r="C513" s="515">
        <v>461</v>
      </c>
      <c r="D513" s="516">
        <v>0</v>
      </c>
      <c r="E513" s="512" t="s">
        <v>412</v>
      </c>
      <c r="F513" s="521">
        <v>2200</v>
      </c>
      <c r="G513" s="521">
        <v>960.71</v>
      </c>
      <c r="H513" s="248">
        <f t="shared" si="96"/>
        <v>43.668636363636367</v>
      </c>
      <c r="I513" s="248">
        <f t="shared" si="97"/>
        <v>960.71</v>
      </c>
      <c r="J513" s="248"/>
      <c r="K513" s="521">
        <v>960.71</v>
      </c>
      <c r="L513" s="248"/>
      <c r="M513" s="248"/>
      <c r="N513" s="248"/>
      <c r="O513" s="248"/>
      <c r="P513" s="248"/>
      <c r="Q513" s="248">
        <f t="shared" si="98"/>
        <v>0</v>
      </c>
      <c r="R513" s="248"/>
      <c r="S513" s="248"/>
      <c r="T513" s="248"/>
      <c r="U513" s="248"/>
    </row>
    <row r="514" spans="1:21" s="501" customFormat="1" ht="24.75" x14ac:dyDescent="0.15">
      <c r="A514" s="503"/>
      <c r="B514" s="515"/>
      <c r="C514" s="515">
        <v>470</v>
      </c>
      <c r="D514" s="516">
        <v>0</v>
      </c>
      <c r="E514" s="512" t="s">
        <v>430</v>
      </c>
      <c r="F514" s="521">
        <v>50</v>
      </c>
      <c r="G514" s="521">
        <v>0</v>
      </c>
      <c r="H514" s="248">
        <f t="shared" si="96"/>
        <v>0</v>
      </c>
      <c r="I514" s="248">
        <f t="shared" si="97"/>
        <v>0</v>
      </c>
      <c r="J514" s="248"/>
      <c r="K514" s="521"/>
      <c r="L514" s="248"/>
      <c r="M514" s="248"/>
      <c r="N514" s="248"/>
      <c r="O514" s="248"/>
      <c r="P514" s="248"/>
      <c r="Q514" s="248">
        <f t="shared" si="98"/>
        <v>0</v>
      </c>
      <c r="R514" s="248"/>
      <c r="S514" s="248"/>
      <c r="T514" s="248"/>
      <c r="U514" s="248"/>
    </row>
    <row r="515" spans="1:21" s="501" customFormat="1" ht="8.25" x14ac:dyDescent="0.15">
      <c r="A515" s="178"/>
      <c r="B515" s="178">
        <v>90003</v>
      </c>
      <c r="C515" s="178"/>
      <c r="D515" s="179"/>
      <c r="E515" s="179" t="s">
        <v>126</v>
      </c>
      <c r="F515" s="248">
        <f>SUM(F516:F519)</f>
        <v>510700</v>
      </c>
      <c r="G515" s="248">
        <f t="shared" ref="G515:U515" si="109">SUM(G516:G519)</f>
        <v>205755.13</v>
      </c>
      <c r="H515" s="248">
        <f t="shared" si="96"/>
        <v>40.288844722929312</v>
      </c>
      <c r="I515" s="248">
        <f t="shared" si="109"/>
        <v>205755.13</v>
      </c>
      <c r="J515" s="248">
        <f t="shared" si="109"/>
        <v>16377.650000000001</v>
      </c>
      <c r="K515" s="248">
        <f t="shared" si="109"/>
        <v>189377.48</v>
      </c>
      <c r="L515" s="248">
        <f t="shared" si="109"/>
        <v>0</v>
      </c>
      <c r="M515" s="248">
        <f t="shared" si="109"/>
        <v>0</v>
      </c>
      <c r="N515" s="248">
        <f t="shared" si="109"/>
        <v>0</v>
      </c>
      <c r="O515" s="248">
        <f t="shared" si="109"/>
        <v>0</v>
      </c>
      <c r="P515" s="248">
        <f t="shared" si="109"/>
        <v>0</v>
      </c>
      <c r="Q515" s="248">
        <f t="shared" si="109"/>
        <v>0</v>
      </c>
      <c r="R515" s="248">
        <f t="shared" si="109"/>
        <v>0</v>
      </c>
      <c r="S515" s="248">
        <f t="shared" si="109"/>
        <v>0</v>
      </c>
      <c r="T515" s="248">
        <f t="shared" si="109"/>
        <v>0</v>
      </c>
      <c r="U515" s="248">
        <f t="shared" si="109"/>
        <v>0</v>
      </c>
    </row>
    <row r="516" spans="1:21" s="501" customFormat="1" ht="16.5" x14ac:dyDescent="0.15">
      <c r="A516" s="503"/>
      <c r="B516" s="515"/>
      <c r="C516" s="515">
        <v>411</v>
      </c>
      <c r="D516" s="516">
        <v>0</v>
      </c>
      <c r="E516" s="512" t="s">
        <v>398</v>
      </c>
      <c r="F516" s="521">
        <v>6300</v>
      </c>
      <c r="G516" s="521">
        <v>2547.9</v>
      </c>
      <c r="H516" s="248">
        <f t="shared" si="96"/>
        <v>40.44285714285715</v>
      </c>
      <c r="I516" s="248">
        <f t="shared" si="97"/>
        <v>2547.9</v>
      </c>
      <c r="J516" s="521">
        <v>2547.9</v>
      </c>
      <c r="K516" s="521"/>
      <c r="L516" s="248"/>
      <c r="M516" s="248"/>
      <c r="N516" s="248"/>
      <c r="O516" s="248"/>
      <c r="P516" s="248"/>
      <c r="Q516" s="248">
        <f t="shared" si="98"/>
        <v>0</v>
      </c>
      <c r="R516" s="248"/>
      <c r="S516" s="248"/>
      <c r="T516" s="248"/>
      <c r="U516" s="248"/>
    </row>
    <row r="517" spans="1:21" s="501" customFormat="1" ht="8.25" x14ac:dyDescent="0.15">
      <c r="A517" s="503"/>
      <c r="B517" s="515"/>
      <c r="C517" s="515">
        <v>412</v>
      </c>
      <c r="D517" s="516">
        <v>0</v>
      </c>
      <c r="E517" s="512" t="s">
        <v>399</v>
      </c>
      <c r="F517" s="521">
        <v>1200</v>
      </c>
      <c r="G517" s="521">
        <v>365.06</v>
      </c>
      <c r="H517" s="248">
        <f t="shared" si="96"/>
        <v>30.42166666666667</v>
      </c>
      <c r="I517" s="248">
        <f t="shared" si="97"/>
        <v>365.06</v>
      </c>
      <c r="J517" s="521">
        <v>365.06</v>
      </c>
      <c r="K517" s="521"/>
      <c r="L517" s="248"/>
      <c r="M517" s="248"/>
      <c r="N517" s="248"/>
      <c r="O517" s="248"/>
      <c r="P517" s="248"/>
      <c r="Q517" s="248">
        <f t="shared" si="98"/>
        <v>0</v>
      </c>
      <c r="R517" s="248"/>
      <c r="S517" s="248"/>
      <c r="T517" s="248"/>
      <c r="U517" s="248"/>
    </row>
    <row r="518" spans="1:21" s="501" customFormat="1" ht="16.5" x14ac:dyDescent="0.15">
      <c r="A518" s="503"/>
      <c r="B518" s="515"/>
      <c r="C518" s="515">
        <v>417</v>
      </c>
      <c r="D518" s="516">
        <v>0</v>
      </c>
      <c r="E518" s="512" t="s">
        <v>400</v>
      </c>
      <c r="F518" s="521">
        <v>33200</v>
      </c>
      <c r="G518" s="521">
        <v>13464.69</v>
      </c>
      <c r="H518" s="248">
        <f t="shared" si="96"/>
        <v>40.556295180722898</v>
      </c>
      <c r="I518" s="248">
        <f t="shared" si="97"/>
        <v>13464.69</v>
      </c>
      <c r="J518" s="521">
        <v>13464.69</v>
      </c>
      <c r="K518" s="521"/>
      <c r="L518" s="248"/>
      <c r="M518" s="248"/>
      <c r="N518" s="248"/>
      <c r="O518" s="248"/>
      <c r="P518" s="248"/>
      <c r="Q518" s="248">
        <f t="shared" si="98"/>
        <v>0</v>
      </c>
      <c r="R518" s="248"/>
      <c r="S518" s="248"/>
      <c r="T518" s="248"/>
      <c r="U518" s="248"/>
    </row>
    <row r="519" spans="1:21" s="501" customFormat="1" ht="8.25" x14ac:dyDescent="0.15">
      <c r="A519" s="503"/>
      <c r="B519" s="515"/>
      <c r="C519" s="515">
        <v>430</v>
      </c>
      <c r="D519" s="516">
        <v>0</v>
      </c>
      <c r="E519" s="512" t="s">
        <v>395</v>
      </c>
      <c r="F519" s="521">
        <v>470000</v>
      </c>
      <c r="G519" s="521">
        <v>189377.48</v>
      </c>
      <c r="H519" s="248">
        <f t="shared" si="96"/>
        <v>40.293080851063834</v>
      </c>
      <c r="I519" s="248">
        <f t="shared" si="97"/>
        <v>189377.48</v>
      </c>
      <c r="J519" s="521"/>
      <c r="K519" s="521">
        <v>189377.48</v>
      </c>
      <c r="L519" s="248"/>
      <c r="M519" s="248"/>
      <c r="N519" s="248"/>
      <c r="O519" s="248"/>
      <c r="P519" s="248"/>
      <c r="Q519" s="248">
        <f t="shared" si="98"/>
        <v>0</v>
      </c>
      <c r="R519" s="248"/>
      <c r="S519" s="248"/>
      <c r="T519" s="248"/>
      <c r="U519" s="248"/>
    </row>
    <row r="520" spans="1:21" s="501" customFormat="1" ht="16.5" x14ac:dyDescent="0.15">
      <c r="A520" s="503"/>
      <c r="B520" s="178">
        <v>90004</v>
      </c>
      <c r="C520" s="178"/>
      <c r="D520" s="179"/>
      <c r="E520" s="179" t="s">
        <v>204</v>
      </c>
      <c r="F520" s="521">
        <f>SUM(F521:F526)</f>
        <v>902089.26</v>
      </c>
      <c r="G520" s="521">
        <f t="shared" ref="G520:U520" si="110">SUM(G521:G526)</f>
        <v>394787.56000000006</v>
      </c>
      <c r="H520" s="248">
        <f t="shared" si="96"/>
        <v>43.76369141120248</v>
      </c>
      <c r="I520" s="521">
        <f t="shared" si="110"/>
        <v>374708.18000000005</v>
      </c>
      <c r="J520" s="521">
        <f t="shared" si="110"/>
        <v>0</v>
      </c>
      <c r="K520" s="521">
        <f t="shared" si="110"/>
        <v>374708.18000000005</v>
      </c>
      <c r="L520" s="521">
        <f t="shared" si="110"/>
        <v>0</v>
      </c>
      <c r="M520" s="521">
        <f t="shared" si="110"/>
        <v>0</v>
      </c>
      <c r="N520" s="521">
        <f t="shared" si="110"/>
        <v>0</v>
      </c>
      <c r="O520" s="521">
        <f t="shared" si="110"/>
        <v>0</v>
      </c>
      <c r="P520" s="521">
        <f t="shared" si="110"/>
        <v>0</v>
      </c>
      <c r="Q520" s="521">
        <f t="shared" si="110"/>
        <v>20079.38</v>
      </c>
      <c r="R520" s="521">
        <f t="shared" si="110"/>
        <v>20079.38</v>
      </c>
      <c r="S520" s="521">
        <f t="shared" si="110"/>
        <v>0</v>
      </c>
      <c r="T520" s="521">
        <f t="shared" si="110"/>
        <v>0</v>
      </c>
      <c r="U520" s="521">
        <f t="shared" si="110"/>
        <v>0</v>
      </c>
    </row>
    <row r="521" spans="1:21" s="501" customFormat="1" ht="16.5" x14ac:dyDescent="0.15">
      <c r="A521" s="503"/>
      <c r="B521" s="515"/>
      <c r="C521" s="515">
        <v>411</v>
      </c>
      <c r="D521" s="516">
        <v>0</v>
      </c>
      <c r="E521" s="512" t="s">
        <v>398</v>
      </c>
      <c r="F521" s="521">
        <v>1518.7</v>
      </c>
      <c r="G521" s="521">
        <v>0</v>
      </c>
      <c r="H521" s="248">
        <f t="shared" si="96"/>
        <v>0</v>
      </c>
      <c r="I521" s="248">
        <f t="shared" si="97"/>
        <v>0</v>
      </c>
      <c r="J521" s="521"/>
      <c r="K521" s="248"/>
      <c r="L521" s="248"/>
      <c r="M521" s="248"/>
      <c r="N521" s="248"/>
      <c r="O521" s="248"/>
      <c r="P521" s="248"/>
      <c r="Q521" s="248">
        <f t="shared" si="98"/>
        <v>0</v>
      </c>
      <c r="R521" s="248"/>
      <c r="S521" s="248"/>
      <c r="T521" s="248"/>
      <c r="U521" s="248"/>
    </row>
    <row r="522" spans="1:21" s="501" customFormat="1" ht="16.5" x14ac:dyDescent="0.15">
      <c r="A522" s="503"/>
      <c r="B522" s="515"/>
      <c r="C522" s="515">
        <v>417</v>
      </c>
      <c r="D522" s="516">
        <v>0</v>
      </c>
      <c r="E522" s="512" t="s">
        <v>400</v>
      </c>
      <c r="F522" s="521">
        <v>20581.3</v>
      </c>
      <c r="G522" s="521">
        <v>0</v>
      </c>
      <c r="H522" s="248">
        <f t="shared" si="96"/>
        <v>0</v>
      </c>
      <c r="I522" s="248">
        <f t="shared" si="97"/>
        <v>0</v>
      </c>
      <c r="J522" s="521"/>
      <c r="K522" s="248"/>
      <c r="L522" s="248"/>
      <c r="M522" s="248"/>
      <c r="N522" s="248"/>
      <c r="O522" s="248"/>
      <c r="P522" s="248"/>
      <c r="Q522" s="248">
        <f t="shared" si="98"/>
        <v>0</v>
      </c>
      <c r="R522" s="248"/>
      <c r="S522" s="248"/>
      <c r="T522" s="248"/>
      <c r="U522" s="248"/>
    </row>
    <row r="523" spans="1:21" s="501" customFormat="1" ht="16.5" x14ac:dyDescent="0.15">
      <c r="A523" s="503"/>
      <c r="B523" s="515"/>
      <c r="C523" s="515">
        <v>421</v>
      </c>
      <c r="D523" s="516">
        <v>0</v>
      </c>
      <c r="E523" s="512" t="s">
        <v>401</v>
      </c>
      <c r="F523" s="521">
        <v>34547.21</v>
      </c>
      <c r="G523" s="521">
        <v>22732.78</v>
      </c>
      <c r="H523" s="248">
        <f t="shared" ref="H523:H586" si="111">G523/F523*100</f>
        <v>65.802072005235729</v>
      </c>
      <c r="I523" s="248">
        <f t="shared" ref="I523:I586" si="112">SUM(J523:P523)</f>
        <v>22732.78</v>
      </c>
      <c r="J523" s="248"/>
      <c r="K523" s="521">
        <v>22732.78</v>
      </c>
      <c r="L523" s="248"/>
      <c r="M523" s="248"/>
      <c r="N523" s="248"/>
      <c r="O523" s="248"/>
      <c r="P523" s="248"/>
      <c r="Q523" s="248">
        <f t="shared" ref="Q523:Q586" si="113">R523</f>
        <v>0</v>
      </c>
      <c r="R523" s="248"/>
      <c r="S523" s="248"/>
      <c r="T523" s="248"/>
      <c r="U523" s="248"/>
    </row>
    <row r="524" spans="1:21" s="501" customFormat="1" ht="8.25" x14ac:dyDescent="0.15">
      <c r="A524" s="503"/>
      <c r="B524" s="515"/>
      <c r="C524" s="515">
        <v>430</v>
      </c>
      <c r="D524" s="516">
        <v>0</v>
      </c>
      <c r="E524" s="512" t="s">
        <v>395</v>
      </c>
      <c r="F524" s="521">
        <v>714842.05</v>
      </c>
      <c r="G524" s="521">
        <v>351975.4</v>
      </c>
      <c r="H524" s="248">
        <f t="shared" si="111"/>
        <v>49.238205838618477</v>
      </c>
      <c r="I524" s="248">
        <f t="shared" si="112"/>
        <v>351975.4</v>
      </c>
      <c r="J524" s="248"/>
      <c r="K524" s="521">
        <v>351975.4</v>
      </c>
      <c r="L524" s="248"/>
      <c r="M524" s="248"/>
      <c r="N524" s="248"/>
      <c r="O524" s="248"/>
      <c r="P524" s="248"/>
      <c r="Q524" s="248">
        <f t="shared" si="113"/>
        <v>0</v>
      </c>
      <c r="R524" s="248"/>
      <c r="S524" s="248"/>
      <c r="T524" s="248"/>
      <c r="U524" s="248"/>
    </row>
    <row r="525" spans="1:21" s="501" customFormat="1" ht="8.25" x14ac:dyDescent="0.15">
      <c r="A525" s="503"/>
      <c r="B525" s="515"/>
      <c r="C525" s="515">
        <v>443</v>
      </c>
      <c r="D525" s="516">
        <v>0</v>
      </c>
      <c r="E525" s="512" t="s">
        <v>405</v>
      </c>
      <c r="F525" s="521">
        <v>600</v>
      </c>
      <c r="G525" s="521">
        <v>0</v>
      </c>
      <c r="H525" s="248">
        <f t="shared" si="111"/>
        <v>0</v>
      </c>
      <c r="I525" s="248">
        <f t="shared" si="112"/>
        <v>0</v>
      </c>
      <c r="J525" s="248"/>
      <c r="K525" s="521">
        <v>0</v>
      </c>
      <c r="L525" s="248"/>
      <c r="M525" s="248"/>
      <c r="N525" s="248"/>
      <c r="O525" s="248"/>
      <c r="P525" s="248"/>
      <c r="Q525" s="248">
        <f t="shared" si="113"/>
        <v>0</v>
      </c>
      <c r="R525" s="248"/>
      <c r="S525" s="248"/>
      <c r="T525" s="248"/>
      <c r="U525" s="248"/>
    </row>
    <row r="526" spans="1:21" s="501" customFormat="1" ht="16.5" x14ac:dyDescent="0.15">
      <c r="A526" s="503"/>
      <c r="B526" s="515"/>
      <c r="C526" s="515">
        <v>605</v>
      </c>
      <c r="D526" s="516">
        <v>0</v>
      </c>
      <c r="E526" s="512" t="s">
        <v>409</v>
      </c>
      <c r="F526" s="248">
        <v>130000</v>
      </c>
      <c r="G526" s="521">
        <v>20079.38</v>
      </c>
      <c r="H526" s="248">
        <f t="shared" si="111"/>
        <v>15.445676923076924</v>
      </c>
      <c r="I526" s="248">
        <f t="shared" si="112"/>
        <v>0</v>
      </c>
      <c r="J526" s="248"/>
      <c r="K526" s="522"/>
      <c r="L526" s="248"/>
      <c r="M526" s="248"/>
      <c r="N526" s="248"/>
      <c r="O526" s="248"/>
      <c r="P526" s="248"/>
      <c r="Q526" s="248">
        <f t="shared" si="113"/>
        <v>20079.38</v>
      </c>
      <c r="R526" s="521">
        <v>20079.38</v>
      </c>
      <c r="S526" s="248"/>
      <c r="T526" s="248"/>
      <c r="U526" s="248"/>
    </row>
    <row r="527" spans="1:21" s="501" customFormat="1" ht="24.75" x14ac:dyDescent="0.15">
      <c r="A527" s="503"/>
      <c r="B527" s="515">
        <v>90005</v>
      </c>
      <c r="C527" s="515"/>
      <c r="D527" s="516"/>
      <c r="E527" s="512" t="s">
        <v>594</v>
      </c>
      <c r="F527" s="248">
        <f>F528</f>
        <v>200000</v>
      </c>
      <c r="G527" s="248">
        <f t="shared" ref="G527:U527" si="114">G528</f>
        <v>0</v>
      </c>
      <c r="H527" s="248">
        <f t="shared" si="111"/>
        <v>0</v>
      </c>
      <c r="I527" s="248">
        <f t="shared" si="114"/>
        <v>0</v>
      </c>
      <c r="J527" s="248">
        <f t="shared" si="114"/>
        <v>0</v>
      </c>
      <c r="K527" s="248">
        <f t="shared" si="114"/>
        <v>0</v>
      </c>
      <c r="L527" s="248">
        <f t="shared" si="114"/>
        <v>0</v>
      </c>
      <c r="M527" s="248">
        <f t="shared" si="114"/>
        <v>0</v>
      </c>
      <c r="N527" s="248">
        <f t="shared" si="114"/>
        <v>0</v>
      </c>
      <c r="O527" s="248">
        <f t="shared" si="114"/>
        <v>0</v>
      </c>
      <c r="P527" s="248">
        <f t="shared" si="114"/>
        <v>0</v>
      </c>
      <c r="Q527" s="248">
        <f t="shared" si="114"/>
        <v>0</v>
      </c>
      <c r="R527" s="248">
        <f t="shared" si="114"/>
        <v>0</v>
      </c>
      <c r="S527" s="248">
        <f t="shared" si="114"/>
        <v>0</v>
      </c>
      <c r="T527" s="248">
        <f t="shared" si="114"/>
        <v>0</v>
      </c>
      <c r="U527" s="248">
        <f t="shared" si="114"/>
        <v>0</v>
      </c>
    </row>
    <row r="528" spans="1:21" s="501" customFormat="1" ht="66" x14ac:dyDescent="0.15">
      <c r="A528" s="503"/>
      <c r="B528" s="515"/>
      <c r="C528" s="515">
        <v>6230</v>
      </c>
      <c r="D528" s="516"/>
      <c r="E528" s="512" t="s">
        <v>593</v>
      </c>
      <c r="F528" s="248">
        <v>200000</v>
      </c>
      <c r="G528" s="521">
        <v>0</v>
      </c>
      <c r="H528" s="248">
        <f t="shared" si="111"/>
        <v>0</v>
      </c>
      <c r="I528" s="248">
        <f t="shared" si="112"/>
        <v>0</v>
      </c>
      <c r="J528" s="248"/>
      <c r="K528" s="521"/>
      <c r="L528" s="248"/>
      <c r="M528" s="248"/>
      <c r="N528" s="248"/>
      <c r="O528" s="248"/>
      <c r="P528" s="248"/>
      <c r="Q528" s="248">
        <f t="shared" si="113"/>
        <v>0</v>
      </c>
      <c r="R528" s="248"/>
      <c r="S528" s="248"/>
      <c r="T528" s="248"/>
      <c r="U528" s="248"/>
    </row>
    <row r="529" spans="1:21" s="501" customFormat="1" ht="16.5" x14ac:dyDescent="0.15">
      <c r="A529" s="178"/>
      <c r="B529" s="178">
        <v>90015</v>
      </c>
      <c r="C529" s="178"/>
      <c r="D529" s="179"/>
      <c r="E529" s="179" t="s">
        <v>127</v>
      </c>
      <c r="F529" s="521">
        <f>SUM(F530:F535)</f>
        <v>854370</v>
      </c>
      <c r="G529" s="521">
        <f t="shared" ref="G529:U529" si="115">SUM(G530:G535)</f>
        <v>401073.11</v>
      </c>
      <c r="H529" s="248">
        <f t="shared" si="111"/>
        <v>46.943725786251854</v>
      </c>
      <c r="I529" s="521">
        <f t="shared" si="115"/>
        <v>401073.11</v>
      </c>
      <c r="J529" s="521">
        <f t="shared" si="115"/>
        <v>0</v>
      </c>
      <c r="K529" s="521">
        <f t="shared" si="115"/>
        <v>401073.11</v>
      </c>
      <c r="L529" s="521">
        <f t="shared" si="115"/>
        <v>0</v>
      </c>
      <c r="M529" s="521">
        <f t="shared" si="115"/>
        <v>0</v>
      </c>
      <c r="N529" s="521">
        <f t="shared" si="115"/>
        <v>0</v>
      </c>
      <c r="O529" s="521">
        <f t="shared" si="115"/>
        <v>0</v>
      </c>
      <c r="P529" s="521">
        <f t="shared" si="115"/>
        <v>0</v>
      </c>
      <c r="Q529" s="521">
        <f t="shared" si="115"/>
        <v>0</v>
      </c>
      <c r="R529" s="521">
        <f t="shared" si="115"/>
        <v>0</v>
      </c>
      <c r="S529" s="521">
        <f t="shared" si="115"/>
        <v>0</v>
      </c>
      <c r="T529" s="521">
        <f t="shared" si="115"/>
        <v>0</v>
      </c>
      <c r="U529" s="521">
        <f t="shared" si="115"/>
        <v>0</v>
      </c>
    </row>
    <row r="530" spans="1:21" s="501" customFormat="1" ht="16.5" x14ac:dyDescent="0.15">
      <c r="A530" s="503"/>
      <c r="B530" s="515"/>
      <c r="C530" s="515">
        <v>421</v>
      </c>
      <c r="D530" s="516">
        <v>0</v>
      </c>
      <c r="E530" s="512" t="s">
        <v>401</v>
      </c>
      <c r="F530" s="521">
        <v>56500</v>
      </c>
      <c r="G530" s="521">
        <v>50799</v>
      </c>
      <c r="H530" s="248">
        <f t="shared" si="111"/>
        <v>89.90973451327433</v>
      </c>
      <c r="I530" s="248">
        <f t="shared" si="112"/>
        <v>50799</v>
      </c>
      <c r="J530" s="248"/>
      <c r="K530" s="521">
        <v>50799</v>
      </c>
      <c r="L530" s="248"/>
      <c r="M530" s="248"/>
      <c r="N530" s="248"/>
      <c r="O530" s="248"/>
      <c r="P530" s="248"/>
      <c r="Q530" s="248">
        <f t="shared" si="113"/>
        <v>0</v>
      </c>
      <c r="R530" s="248"/>
      <c r="S530" s="248"/>
      <c r="T530" s="248"/>
      <c r="U530" s="248"/>
    </row>
    <row r="531" spans="1:21" s="501" customFormat="1" ht="8.25" x14ac:dyDescent="0.15">
      <c r="A531" s="503"/>
      <c r="B531" s="515"/>
      <c r="C531" s="515">
        <v>426</v>
      </c>
      <c r="D531" s="516">
        <v>0</v>
      </c>
      <c r="E531" s="512" t="s">
        <v>406</v>
      </c>
      <c r="F531" s="521">
        <v>354000</v>
      </c>
      <c r="G531" s="521">
        <v>189084.59</v>
      </c>
      <c r="H531" s="248">
        <f t="shared" si="111"/>
        <v>53.41372598870057</v>
      </c>
      <c r="I531" s="248">
        <f t="shared" si="112"/>
        <v>189084.59</v>
      </c>
      <c r="J531" s="248"/>
      <c r="K531" s="521">
        <v>189084.59</v>
      </c>
      <c r="L531" s="248"/>
      <c r="M531" s="248"/>
      <c r="N531" s="248"/>
      <c r="O531" s="248"/>
      <c r="P531" s="248"/>
      <c r="Q531" s="248">
        <f t="shared" si="113"/>
        <v>0</v>
      </c>
      <c r="R531" s="248"/>
      <c r="S531" s="248"/>
      <c r="T531" s="248"/>
      <c r="U531" s="248"/>
    </row>
    <row r="532" spans="1:21" s="501" customFormat="1" ht="16.5" x14ac:dyDescent="0.15">
      <c r="A532" s="503"/>
      <c r="B532" s="515"/>
      <c r="C532" s="515">
        <v>427</v>
      </c>
      <c r="D532" s="516">
        <v>0</v>
      </c>
      <c r="E532" s="512" t="s">
        <v>394</v>
      </c>
      <c r="F532" s="521">
        <v>417000</v>
      </c>
      <c r="G532" s="521">
        <v>157230.9</v>
      </c>
      <c r="H532" s="248">
        <f t="shared" si="111"/>
        <v>37.70525179856115</v>
      </c>
      <c r="I532" s="248">
        <f t="shared" si="112"/>
        <v>157230.9</v>
      </c>
      <c r="J532" s="248"/>
      <c r="K532" s="521">
        <v>157230.9</v>
      </c>
      <c r="L532" s="248"/>
      <c r="M532" s="248"/>
      <c r="N532" s="248"/>
      <c r="O532" s="248"/>
      <c r="P532" s="248"/>
      <c r="Q532" s="248">
        <f t="shared" si="113"/>
        <v>0</v>
      </c>
      <c r="R532" s="248"/>
      <c r="S532" s="248"/>
      <c r="T532" s="248"/>
      <c r="U532" s="248"/>
    </row>
    <row r="533" spans="1:21" s="501" customFormat="1" ht="8.25" x14ac:dyDescent="0.15">
      <c r="A533" s="503"/>
      <c r="B533" s="515"/>
      <c r="C533" s="515">
        <v>430</v>
      </c>
      <c r="D533" s="516">
        <v>0</v>
      </c>
      <c r="E533" s="512" t="s">
        <v>395</v>
      </c>
      <c r="F533" s="521">
        <v>24600</v>
      </c>
      <c r="G533" s="521">
        <v>3837.6</v>
      </c>
      <c r="H533" s="248">
        <f t="shared" si="111"/>
        <v>15.6</v>
      </c>
      <c r="I533" s="248">
        <f t="shared" si="112"/>
        <v>3837.6</v>
      </c>
      <c r="J533" s="248"/>
      <c r="K533" s="521">
        <v>3837.6</v>
      </c>
      <c r="L533" s="248"/>
      <c r="M533" s="248"/>
      <c r="N533" s="248"/>
      <c r="O533" s="248"/>
      <c r="P533" s="248"/>
      <c r="Q533" s="248">
        <f t="shared" si="113"/>
        <v>0</v>
      </c>
      <c r="R533" s="248"/>
      <c r="S533" s="248"/>
      <c r="T533" s="248"/>
      <c r="U533" s="248"/>
    </row>
    <row r="534" spans="1:21" s="501" customFormat="1" ht="8.25" x14ac:dyDescent="0.15">
      <c r="A534" s="503"/>
      <c r="B534" s="515"/>
      <c r="C534" s="515">
        <v>443</v>
      </c>
      <c r="D534" s="516">
        <v>0</v>
      </c>
      <c r="E534" s="512" t="s">
        <v>405</v>
      </c>
      <c r="F534" s="521">
        <v>2260</v>
      </c>
      <c r="G534" s="521">
        <v>115.31</v>
      </c>
      <c r="H534" s="248">
        <f t="shared" si="111"/>
        <v>5.1022123893805311</v>
      </c>
      <c r="I534" s="248">
        <f t="shared" si="112"/>
        <v>115.31</v>
      </c>
      <c r="J534" s="248"/>
      <c r="K534" s="521">
        <v>115.31</v>
      </c>
      <c r="L534" s="248"/>
      <c r="M534" s="248"/>
      <c r="N534" s="248"/>
      <c r="O534" s="248"/>
      <c r="P534" s="248"/>
      <c r="Q534" s="248">
        <f t="shared" si="113"/>
        <v>0</v>
      </c>
      <c r="R534" s="248"/>
      <c r="S534" s="248"/>
      <c r="T534" s="248"/>
      <c r="U534" s="248"/>
    </row>
    <row r="535" spans="1:21" s="501" customFormat="1" ht="8.25" x14ac:dyDescent="0.15">
      <c r="A535" s="503"/>
      <c r="B535" s="515"/>
      <c r="C535" s="515">
        <v>458</v>
      </c>
      <c r="D535" s="516">
        <v>0</v>
      </c>
      <c r="E535" s="512" t="s">
        <v>64</v>
      </c>
      <c r="F535" s="521">
        <v>10</v>
      </c>
      <c r="G535" s="521">
        <v>5.71</v>
      </c>
      <c r="H535" s="248">
        <f t="shared" si="111"/>
        <v>57.099999999999994</v>
      </c>
      <c r="I535" s="248">
        <f t="shared" si="112"/>
        <v>5.71</v>
      </c>
      <c r="J535" s="248"/>
      <c r="K535" s="521">
        <v>5.71</v>
      </c>
      <c r="L535" s="248"/>
      <c r="M535" s="248"/>
      <c r="N535" s="248"/>
      <c r="O535" s="248"/>
      <c r="P535" s="248"/>
      <c r="Q535" s="248">
        <f t="shared" si="113"/>
        <v>0</v>
      </c>
      <c r="R535" s="521"/>
      <c r="S535" s="248"/>
      <c r="T535" s="248"/>
      <c r="U535" s="248"/>
    </row>
    <row r="536" spans="1:21" s="501" customFormat="1" ht="8.25" x14ac:dyDescent="0.15">
      <c r="A536" s="178"/>
      <c r="B536" s="178">
        <v>90095</v>
      </c>
      <c r="C536" s="178"/>
      <c r="D536" s="179"/>
      <c r="E536" s="179" t="s">
        <v>106</v>
      </c>
      <c r="F536" s="248">
        <f>SUM(F537:F542)</f>
        <v>315880</v>
      </c>
      <c r="G536" s="248">
        <f t="shared" ref="G536:U536" si="116">SUM(G537:G542)</f>
        <v>163246.91</v>
      </c>
      <c r="H536" s="248">
        <f t="shared" si="111"/>
        <v>51.680039888565275</v>
      </c>
      <c r="I536" s="248">
        <f t="shared" si="116"/>
        <v>163246.91</v>
      </c>
      <c r="J536" s="248">
        <f t="shared" si="116"/>
        <v>0</v>
      </c>
      <c r="K536" s="248">
        <f t="shared" si="116"/>
        <v>73246.91</v>
      </c>
      <c r="L536" s="248">
        <f t="shared" si="116"/>
        <v>90000</v>
      </c>
      <c r="M536" s="248">
        <f t="shared" si="116"/>
        <v>0</v>
      </c>
      <c r="N536" s="248">
        <f t="shared" si="116"/>
        <v>0</v>
      </c>
      <c r="O536" s="248">
        <f t="shared" si="116"/>
        <v>0</v>
      </c>
      <c r="P536" s="248">
        <f t="shared" si="116"/>
        <v>0</v>
      </c>
      <c r="Q536" s="248">
        <f t="shared" si="116"/>
        <v>0</v>
      </c>
      <c r="R536" s="248">
        <f t="shared" si="116"/>
        <v>0</v>
      </c>
      <c r="S536" s="248">
        <f t="shared" si="116"/>
        <v>0</v>
      </c>
      <c r="T536" s="248">
        <f t="shared" si="116"/>
        <v>0</v>
      </c>
      <c r="U536" s="248">
        <f t="shared" si="116"/>
        <v>0</v>
      </c>
    </row>
    <row r="537" spans="1:21" s="501" customFormat="1" ht="41.25" x14ac:dyDescent="0.15">
      <c r="A537" s="178"/>
      <c r="B537" s="178"/>
      <c r="C537" s="515">
        <v>282</v>
      </c>
      <c r="D537" s="516">
        <v>0</v>
      </c>
      <c r="E537" s="512" t="s">
        <v>404</v>
      </c>
      <c r="F537" s="248">
        <v>135000</v>
      </c>
      <c r="G537" s="248">
        <v>90000</v>
      </c>
      <c r="H537" s="248">
        <f t="shared" si="111"/>
        <v>66.666666666666657</v>
      </c>
      <c r="I537" s="248">
        <f t="shared" si="112"/>
        <v>90000</v>
      </c>
      <c r="J537" s="248"/>
      <c r="K537" s="248"/>
      <c r="L537" s="248">
        <v>90000</v>
      </c>
      <c r="M537" s="248"/>
      <c r="N537" s="248"/>
      <c r="O537" s="248"/>
      <c r="P537" s="248"/>
      <c r="Q537" s="248">
        <f t="shared" si="113"/>
        <v>0</v>
      </c>
      <c r="R537" s="248"/>
      <c r="S537" s="248"/>
      <c r="T537" s="248"/>
      <c r="U537" s="248"/>
    </row>
    <row r="538" spans="1:21" s="501" customFormat="1" ht="16.5" x14ac:dyDescent="0.15">
      <c r="A538" s="503"/>
      <c r="B538" s="515"/>
      <c r="C538" s="515">
        <v>411</v>
      </c>
      <c r="D538" s="516">
        <v>0</v>
      </c>
      <c r="E538" s="512" t="s">
        <v>398</v>
      </c>
      <c r="F538" s="521">
        <v>700</v>
      </c>
      <c r="G538" s="521">
        <v>0</v>
      </c>
      <c r="H538" s="248">
        <f t="shared" si="111"/>
        <v>0</v>
      </c>
      <c r="I538" s="248">
        <f t="shared" si="112"/>
        <v>0</v>
      </c>
      <c r="J538" s="521"/>
      <c r="K538" s="248"/>
      <c r="L538" s="248"/>
      <c r="M538" s="248"/>
      <c r="N538" s="248"/>
      <c r="O538" s="248"/>
      <c r="P538" s="248"/>
      <c r="Q538" s="248">
        <f t="shared" si="113"/>
        <v>0</v>
      </c>
      <c r="R538" s="248"/>
      <c r="S538" s="248"/>
      <c r="T538" s="248"/>
      <c r="U538" s="248"/>
    </row>
    <row r="539" spans="1:21" s="501" customFormat="1" ht="16.5" x14ac:dyDescent="0.15">
      <c r="A539" s="503"/>
      <c r="B539" s="515"/>
      <c r="C539" s="515">
        <v>421</v>
      </c>
      <c r="D539" s="516">
        <v>0</v>
      </c>
      <c r="E539" s="512" t="s">
        <v>401</v>
      </c>
      <c r="F539" s="521">
        <v>9150</v>
      </c>
      <c r="G539" s="521">
        <v>147.5</v>
      </c>
      <c r="H539" s="248">
        <f t="shared" si="111"/>
        <v>1.6120218579234971</v>
      </c>
      <c r="I539" s="248">
        <f t="shared" si="112"/>
        <v>147.5</v>
      </c>
      <c r="J539" s="248"/>
      <c r="K539" s="521">
        <v>147.5</v>
      </c>
      <c r="L539" s="248"/>
      <c r="M539" s="248"/>
      <c r="N539" s="248"/>
      <c r="O539" s="248"/>
      <c r="P539" s="248"/>
      <c r="Q539" s="248">
        <f t="shared" si="113"/>
        <v>0</v>
      </c>
      <c r="R539" s="248"/>
      <c r="S539" s="248"/>
      <c r="T539" s="248"/>
      <c r="U539" s="248"/>
    </row>
    <row r="540" spans="1:21" s="501" customFormat="1" ht="8.25" x14ac:dyDescent="0.15">
      <c r="A540" s="503"/>
      <c r="B540" s="515"/>
      <c r="C540" s="515">
        <v>426</v>
      </c>
      <c r="D540" s="516">
        <v>0</v>
      </c>
      <c r="E540" s="512" t="s">
        <v>406</v>
      </c>
      <c r="F540" s="521">
        <v>16500</v>
      </c>
      <c r="G540" s="521">
        <v>6420.59</v>
      </c>
      <c r="H540" s="248">
        <f t="shared" si="111"/>
        <v>38.912666666666667</v>
      </c>
      <c r="I540" s="248">
        <f t="shared" si="112"/>
        <v>6420.59</v>
      </c>
      <c r="J540" s="248"/>
      <c r="K540" s="521">
        <v>6420.59</v>
      </c>
      <c r="L540" s="248"/>
      <c r="M540" s="248"/>
      <c r="N540" s="248"/>
      <c r="O540" s="248"/>
      <c r="P540" s="248"/>
      <c r="Q540" s="248">
        <f t="shared" si="113"/>
        <v>0</v>
      </c>
      <c r="R540" s="248"/>
      <c r="S540" s="248"/>
      <c r="T540" s="248"/>
      <c r="U540" s="248"/>
    </row>
    <row r="541" spans="1:21" s="501" customFormat="1" ht="16.5" x14ac:dyDescent="0.15">
      <c r="A541" s="503"/>
      <c r="B541" s="515"/>
      <c r="C541" s="515">
        <v>427</v>
      </c>
      <c r="D541" s="516">
        <v>0</v>
      </c>
      <c r="E541" s="512" t="s">
        <v>394</v>
      </c>
      <c r="F541" s="521">
        <v>42030</v>
      </c>
      <c r="G541" s="521">
        <v>350</v>
      </c>
      <c r="H541" s="248">
        <f t="shared" si="111"/>
        <v>0.83273852010468719</v>
      </c>
      <c r="I541" s="248">
        <f t="shared" si="112"/>
        <v>350</v>
      </c>
      <c r="J541" s="248"/>
      <c r="K541" s="521">
        <v>350</v>
      </c>
      <c r="L541" s="248"/>
      <c r="M541" s="248"/>
      <c r="N541" s="248"/>
      <c r="O541" s="248"/>
      <c r="P541" s="248"/>
      <c r="Q541" s="248">
        <f t="shared" si="113"/>
        <v>0</v>
      </c>
      <c r="R541" s="248"/>
      <c r="S541" s="248"/>
      <c r="T541" s="248"/>
      <c r="U541" s="248"/>
    </row>
    <row r="542" spans="1:21" s="501" customFormat="1" ht="8.25" x14ac:dyDescent="0.15">
      <c r="A542" s="503"/>
      <c r="B542" s="515"/>
      <c r="C542" s="515">
        <v>430</v>
      </c>
      <c r="D542" s="516">
        <v>0</v>
      </c>
      <c r="E542" s="512" t="s">
        <v>395</v>
      </c>
      <c r="F542" s="521">
        <v>112500</v>
      </c>
      <c r="G542" s="521">
        <v>66328.820000000007</v>
      </c>
      <c r="H542" s="248">
        <f t="shared" si="111"/>
        <v>58.958951111111112</v>
      </c>
      <c r="I542" s="248">
        <f t="shared" si="112"/>
        <v>66328.820000000007</v>
      </c>
      <c r="J542" s="248"/>
      <c r="K542" s="521">
        <v>66328.820000000007</v>
      </c>
      <c r="L542" s="248"/>
      <c r="M542" s="248"/>
      <c r="N542" s="248"/>
      <c r="O542" s="248"/>
      <c r="P542" s="248"/>
      <c r="Q542" s="248">
        <f t="shared" si="113"/>
        <v>0</v>
      </c>
      <c r="R542" s="248"/>
      <c r="S542" s="248"/>
      <c r="T542" s="248"/>
      <c r="U542" s="248"/>
    </row>
    <row r="543" spans="1:21" s="252" customFormat="1" ht="24.75" x14ac:dyDescent="0.15">
      <c r="A543" s="97">
        <v>921</v>
      </c>
      <c r="B543" s="97"/>
      <c r="C543" s="97"/>
      <c r="D543" s="98"/>
      <c r="E543" s="98" t="s">
        <v>54</v>
      </c>
      <c r="F543" s="99">
        <f>F544+F556+F558+F564</f>
        <v>2407406.5300000003</v>
      </c>
      <c r="G543" s="99">
        <f t="shared" ref="G543:U543" si="117">G544+G556+G558+G564</f>
        <v>1047628.3999999999</v>
      </c>
      <c r="H543" s="99">
        <f t="shared" si="111"/>
        <v>43.51688786023189</v>
      </c>
      <c r="I543" s="99">
        <f t="shared" si="117"/>
        <v>1047628.3999999999</v>
      </c>
      <c r="J543" s="99">
        <f t="shared" si="117"/>
        <v>23950.170000000002</v>
      </c>
      <c r="K543" s="99">
        <f t="shared" si="117"/>
        <v>39678.23000000001</v>
      </c>
      <c r="L543" s="99">
        <f t="shared" si="117"/>
        <v>984000</v>
      </c>
      <c r="M543" s="99">
        <f t="shared" si="117"/>
        <v>0</v>
      </c>
      <c r="N543" s="99">
        <f t="shared" si="117"/>
        <v>0</v>
      </c>
      <c r="O543" s="99">
        <f t="shared" si="117"/>
        <v>0</v>
      </c>
      <c r="P543" s="99">
        <f t="shared" si="117"/>
        <v>0</v>
      </c>
      <c r="Q543" s="99">
        <f t="shared" si="117"/>
        <v>0</v>
      </c>
      <c r="R543" s="99">
        <f t="shared" si="117"/>
        <v>0</v>
      </c>
      <c r="S543" s="99">
        <f t="shared" si="117"/>
        <v>0</v>
      </c>
      <c r="T543" s="99">
        <f t="shared" si="117"/>
        <v>0</v>
      </c>
      <c r="U543" s="99">
        <f t="shared" si="117"/>
        <v>0</v>
      </c>
    </row>
    <row r="544" spans="1:21" s="501" customFormat="1" ht="16.5" x14ac:dyDescent="0.15">
      <c r="A544" s="178"/>
      <c r="B544" s="178">
        <v>92109</v>
      </c>
      <c r="C544" s="178"/>
      <c r="D544" s="179"/>
      <c r="E544" s="179" t="s">
        <v>128</v>
      </c>
      <c r="F544" s="248">
        <f>SUM(F545:F555)</f>
        <v>1750973.53</v>
      </c>
      <c r="G544" s="248">
        <f t="shared" ref="G544:U544" si="118">SUM(G545:G555)</f>
        <v>798800.21</v>
      </c>
      <c r="H544" s="248">
        <f t="shared" si="111"/>
        <v>45.620347556025017</v>
      </c>
      <c r="I544" s="248">
        <f t="shared" si="118"/>
        <v>798800.21</v>
      </c>
      <c r="J544" s="248">
        <f t="shared" si="118"/>
        <v>21923.33</v>
      </c>
      <c r="K544" s="248">
        <f t="shared" si="118"/>
        <v>37876.880000000005</v>
      </c>
      <c r="L544" s="248">
        <f t="shared" si="118"/>
        <v>739000</v>
      </c>
      <c r="M544" s="248">
        <f t="shared" si="118"/>
        <v>0</v>
      </c>
      <c r="N544" s="248">
        <f t="shared" si="118"/>
        <v>0</v>
      </c>
      <c r="O544" s="248">
        <f t="shared" si="118"/>
        <v>0</v>
      </c>
      <c r="P544" s="248">
        <f t="shared" si="118"/>
        <v>0</v>
      </c>
      <c r="Q544" s="248">
        <f t="shared" si="118"/>
        <v>0</v>
      </c>
      <c r="R544" s="248">
        <f t="shared" si="118"/>
        <v>0</v>
      </c>
      <c r="S544" s="248">
        <f t="shared" si="118"/>
        <v>0</v>
      </c>
      <c r="T544" s="248">
        <f t="shared" si="118"/>
        <v>0</v>
      </c>
      <c r="U544" s="248">
        <f t="shared" si="118"/>
        <v>0</v>
      </c>
    </row>
    <row r="545" spans="1:21" s="501" customFormat="1" ht="33" x14ac:dyDescent="0.15">
      <c r="A545" s="503"/>
      <c r="B545" s="515"/>
      <c r="C545" s="515">
        <v>248</v>
      </c>
      <c r="D545" s="516">
        <v>0</v>
      </c>
      <c r="E545" s="512" t="s">
        <v>423</v>
      </c>
      <c r="F545" s="521">
        <v>1289000</v>
      </c>
      <c r="G545" s="521">
        <v>739000</v>
      </c>
      <c r="H545" s="248">
        <f t="shared" si="111"/>
        <v>57.331264546159808</v>
      </c>
      <c r="I545" s="248">
        <f t="shared" si="112"/>
        <v>739000</v>
      </c>
      <c r="J545" s="248"/>
      <c r="K545" s="248"/>
      <c r="L545" s="521">
        <v>739000</v>
      </c>
      <c r="M545" s="248"/>
      <c r="N545" s="248"/>
      <c r="O545" s="248"/>
      <c r="P545" s="248"/>
      <c r="Q545" s="248">
        <f t="shared" si="113"/>
        <v>0</v>
      </c>
      <c r="R545" s="248"/>
      <c r="S545" s="248"/>
      <c r="T545" s="248"/>
      <c r="U545" s="248"/>
    </row>
    <row r="546" spans="1:21" s="501" customFormat="1" ht="16.5" x14ac:dyDescent="0.15">
      <c r="A546" s="503"/>
      <c r="B546" s="515"/>
      <c r="C546" s="515">
        <v>411</v>
      </c>
      <c r="D546" s="516">
        <v>0</v>
      </c>
      <c r="E546" s="512" t="s">
        <v>398</v>
      </c>
      <c r="F546" s="521">
        <v>4000</v>
      </c>
      <c r="G546" s="521">
        <v>2280.33</v>
      </c>
      <c r="H546" s="248">
        <f t="shared" si="111"/>
        <v>57.008249999999997</v>
      </c>
      <c r="I546" s="248">
        <f t="shared" si="112"/>
        <v>2280.33</v>
      </c>
      <c r="J546" s="521">
        <v>2280.33</v>
      </c>
      <c r="K546" s="248"/>
      <c r="L546" s="248"/>
      <c r="M546" s="248"/>
      <c r="N546" s="248"/>
      <c r="O546" s="248"/>
      <c r="P546" s="248"/>
      <c r="Q546" s="248">
        <f t="shared" si="113"/>
        <v>0</v>
      </c>
      <c r="R546" s="248"/>
      <c r="S546" s="248"/>
      <c r="T546" s="248"/>
      <c r="U546" s="248"/>
    </row>
    <row r="547" spans="1:21" s="501" customFormat="1" ht="8.25" x14ac:dyDescent="0.15">
      <c r="A547" s="503"/>
      <c r="B547" s="515"/>
      <c r="C547" s="515">
        <v>412</v>
      </c>
      <c r="D547" s="516">
        <v>0</v>
      </c>
      <c r="E547" s="512" t="s">
        <v>399</v>
      </c>
      <c r="F547" s="521">
        <v>200</v>
      </c>
      <c r="G547" s="521">
        <v>0</v>
      </c>
      <c r="H547" s="248">
        <f t="shared" si="111"/>
        <v>0</v>
      </c>
      <c r="I547" s="248">
        <f t="shared" si="112"/>
        <v>0</v>
      </c>
      <c r="J547" s="521">
        <v>0</v>
      </c>
      <c r="K547" s="248"/>
      <c r="L547" s="248"/>
      <c r="M547" s="248"/>
      <c r="N547" s="248"/>
      <c r="O547" s="248"/>
      <c r="P547" s="248"/>
      <c r="Q547" s="248">
        <f t="shared" si="113"/>
        <v>0</v>
      </c>
      <c r="R547" s="248"/>
      <c r="S547" s="248"/>
      <c r="T547" s="248"/>
      <c r="U547" s="248"/>
    </row>
    <row r="548" spans="1:21" s="501" customFormat="1" ht="16.5" x14ac:dyDescent="0.15">
      <c r="A548" s="503"/>
      <c r="B548" s="515"/>
      <c r="C548" s="515">
        <v>417</v>
      </c>
      <c r="D548" s="516">
        <v>0</v>
      </c>
      <c r="E548" s="512" t="s">
        <v>400</v>
      </c>
      <c r="F548" s="521">
        <v>33600</v>
      </c>
      <c r="G548" s="521">
        <v>19643</v>
      </c>
      <c r="H548" s="248">
        <f t="shared" si="111"/>
        <v>58.461309523809526</v>
      </c>
      <c r="I548" s="248">
        <f t="shared" si="112"/>
        <v>19643</v>
      </c>
      <c r="J548" s="521">
        <v>19643</v>
      </c>
      <c r="K548" s="248"/>
      <c r="L548" s="248"/>
      <c r="M548" s="248"/>
      <c r="N548" s="248"/>
      <c r="O548" s="248"/>
      <c r="P548" s="248"/>
      <c r="Q548" s="248">
        <f t="shared" si="113"/>
        <v>0</v>
      </c>
      <c r="R548" s="248"/>
      <c r="S548" s="248"/>
      <c r="T548" s="248"/>
      <c r="U548" s="248"/>
    </row>
    <row r="549" spans="1:21" s="501" customFormat="1" ht="16.5" x14ac:dyDescent="0.15">
      <c r="A549" s="503"/>
      <c r="B549" s="515"/>
      <c r="C549" s="515">
        <v>421</v>
      </c>
      <c r="D549" s="516">
        <v>0</v>
      </c>
      <c r="E549" s="512" t="s">
        <v>401</v>
      </c>
      <c r="F549" s="521">
        <v>57714.080000000002</v>
      </c>
      <c r="G549" s="521">
        <v>4907.68</v>
      </c>
      <c r="H549" s="248">
        <f t="shared" si="111"/>
        <v>8.5034362498717826</v>
      </c>
      <c r="I549" s="248">
        <f t="shared" si="112"/>
        <v>4907.68</v>
      </c>
      <c r="J549" s="248"/>
      <c r="K549" s="521">
        <v>4907.68</v>
      </c>
      <c r="L549" s="248"/>
      <c r="M549" s="248"/>
      <c r="N549" s="248"/>
      <c r="O549" s="248"/>
      <c r="P549" s="248"/>
      <c r="Q549" s="248">
        <f t="shared" si="113"/>
        <v>0</v>
      </c>
      <c r="R549" s="248"/>
      <c r="S549" s="248"/>
      <c r="T549" s="248"/>
      <c r="U549" s="248"/>
    </row>
    <row r="550" spans="1:21" s="501" customFormat="1" ht="8.25" x14ac:dyDescent="0.15">
      <c r="A550" s="503"/>
      <c r="B550" s="515"/>
      <c r="C550" s="515">
        <v>426</v>
      </c>
      <c r="D550" s="516">
        <v>0</v>
      </c>
      <c r="E550" s="512" t="s">
        <v>406</v>
      </c>
      <c r="F550" s="521">
        <v>39000</v>
      </c>
      <c r="G550" s="521">
        <v>25791.25</v>
      </c>
      <c r="H550" s="248">
        <f t="shared" si="111"/>
        <v>66.131410256410263</v>
      </c>
      <c r="I550" s="248">
        <f t="shared" si="112"/>
        <v>25791.25</v>
      </c>
      <c r="J550" s="248"/>
      <c r="K550" s="521">
        <v>25791.25</v>
      </c>
      <c r="L550" s="248"/>
      <c r="M550" s="248"/>
      <c r="N550" s="248"/>
      <c r="O550" s="248"/>
      <c r="P550" s="248"/>
      <c r="Q550" s="248">
        <f t="shared" si="113"/>
        <v>0</v>
      </c>
      <c r="R550" s="248"/>
      <c r="S550" s="248"/>
      <c r="T550" s="248"/>
      <c r="U550" s="248"/>
    </row>
    <row r="551" spans="1:21" s="501" customFormat="1" ht="16.5" x14ac:dyDescent="0.15">
      <c r="A551" s="503"/>
      <c r="B551" s="515"/>
      <c r="C551" s="515">
        <v>427</v>
      </c>
      <c r="D551" s="516">
        <v>0</v>
      </c>
      <c r="E551" s="512" t="s">
        <v>394</v>
      </c>
      <c r="F551" s="521">
        <v>163059.45000000001</v>
      </c>
      <c r="G551" s="521">
        <v>984</v>
      </c>
      <c r="H551" s="248">
        <f t="shared" si="111"/>
        <v>0.60346088497170813</v>
      </c>
      <c r="I551" s="248">
        <f t="shared" si="112"/>
        <v>984</v>
      </c>
      <c r="J551" s="248"/>
      <c r="K551" s="521">
        <v>984</v>
      </c>
      <c r="L551" s="248"/>
      <c r="M551" s="248"/>
      <c r="N551" s="248"/>
      <c r="O551" s="248"/>
      <c r="P551" s="248"/>
      <c r="Q551" s="248">
        <f t="shared" si="113"/>
        <v>0</v>
      </c>
      <c r="R551" s="248"/>
      <c r="S551" s="248"/>
      <c r="T551" s="248"/>
      <c r="U551" s="248"/>
    </row>
    <row r="552" spans="1:21" s="501" customFormat="1" ht="8.25" x14ac:dyDescent="0.15">
      <c r="A552" s="503"/>
      <c r="B552" s="515"/>
      <c r="C552" s="515">
        <v>430</v>
      </c>
      <c r="D552" s="516">
        <v>0</v>
      </c>
      <c r="E552" s="512" t="s">
        <v>395</v>
      </c>
      <c r="F552" s="521">
        <v>29588.09</v>
      </c>
      <c r="G552" s="521">
        <v>3404.44</v>
      </c>
      <c r="H552" s="248">
        <f t="shared" si="111"/>
        <v>11.506116143353626</v>
      </c>
      <c r="I552" s="248">
        <f t="shared" si="112"/>
        <v>3404.44</v>
      </c>
      <c r="J552" s="248"/>
      <c r="K552" s="521">
        <v>3404.44</v>
      </c>
      <c r="L552" s="248"/>
      <c r="M552" s="248"/>
      <c r="N552" s="248"/>
      <c r="O552" s="248"/>
      <c r="P552" s="248"/>
      <c r="Q552" s="248">
        <f t="shared" si="113"/>
        <v>0</v>
      </c>
      <c r="R552" s="248"/>
      <c r="S552" s="248"/>
      <c r="T552" s="248"/>
      <c r="U552" s="248"/>
    </row>
    <row r="553" spans="1:21" s="501" customFormat="1" ht="8.25" x14ac:dyDescent="0.15">
      <c r="A553" s="503"/>
      <c r="B553" s="515"/>
      <c r="C553" s="515">
        <v>443</v>
      </c>
      <c r="D553" s="516">
        <v>0</v>
      </c>
      <c r="E553" s="512" t="s">
        <v>405</v>
      </c>
      <c r="F553" s="521">
        <v>2800</v>
      </c>
      <c r="G553" s="521">
        <v>2777.6</v>
      </c>
      <c r="H553" s="248">
        <f t="shared" si="111"/>
        <v>99.2</v>
      </c>
      <c r="I553" s="248">
        <f t="shared" si="112"/>
        <v>2777.6</v>
      </c>
      <c r="J553" s="248"/>
      <c r="K553" s="521">
        <v>2777.6</v>
      </c>
      <c r="L553" s="248"/>
      <c r="M553" s="248"/>
      <c r="N553" s="248"/>
      <c r="O553" s="248"/>
      <c r="P553" s="248"/>
      <c r="Q553" s="248">
        <f t="shared" si="113"/>
        <v>0</v>
      </c>
      <c r="R553" s="248"/>
      <c r="S553" s="248"/>
      <c r="T553" s="248"/>
      <c r="U553" s="248"/>
    </row>
    <row r="554" spans="1:21" s="501" customFormat="1" ht="8.25" x14ac:dyDescent="0.15">
      <c r="A554" s="503"/>
      <c r="B554" s="515"/>
      <c r="C554" s="515">
        <v>458</v>
      </c>
      <c r="D554" s="516">
        <v>0</v>
      </c>
      <c r="E554" s="512" t="s">
        <v>64</v>
      </c>
      <c r="F554" s="521">
        <v>11.91</v>
      </c>
      <c r="G554" s="521">
        <v>11.91</v>
      </c>
      <c r="H554" s="248">
        <f t="shared" si="111"/>
        <v>100</v>
      </c>
      <c r="I554" s="248">
        <f t="shared" si="112"/>
        <v>11.91</v>
      </c>
      <c r="J554" s="248"/>
      <c r="K554" s="521">
        <v>11.91</v>
      </c>
      <c r="L554" s="248"/>
      <c r="M554" s="248"/>
      <c r="N554" s="248"/>
      <c r="O554" s="248"/>
      <c r="P554" s="248"/>
      <c r="Q554" s="248">
        <f t="shared" si="113"/>
        <v>0</v>
      </c>
      <c r="R554" s="521"/>
      <c r="S554" s="248"/>
      <c r="T554" s="248"/>
      <c r="U554" s="248"/>
    </row>
    <row r="555" spans="1:21" s="501" customFormat="1" ht="16.5" x14ac:dyDescent="0.15">
      <c r="A555" s="503"/>
      <c r="B555" s="515"/>
      <c r="C555" s="515">
        <v>605</v>
      </c>
      <c r="D555" s="516">
        <v>0</v>
      </c>
      <c r="E555" s="512" t="s">
        <v>409</v>
      </c>
      <c r="F555" s="521">
        <v>132000</v>
      </c>
      <c r="G555" s="521">
        <v>0</v>
      </c>
      <c r="H555" s="248">
        <f t="shared" si="111"/>
        <v>0</v>
      </c>
      <c r="I555" s="248">
        <f t="shared" si="112"/>
        <v>0</v>
      </c>
      <c r="J555" s="248"/>
      <c r="K555" s="248"/>
      <c r="L555" s="248"/>
      <c r="M555" s="248"/>
      <c r="N555" s="248"/>
      <c r="O555" s="248"/>
      <c r="P555" s="248"/>
      <c r="Q555" s="248">
        <f t="shared" si="113"/>
        <v>0</v>
      </c>
      <c r="R555" s="521"/>
      <c r="S555" s="248"/>
      <c r="T555" s="248"/>
      <c r="U555" s="248"/>
    </row>
    <row r="556" spans="1:21" s="501" customFormat="1" ht="8.25" x14ac:dyDescent="0.15">
      <c r="A556" s="503"/>
      <c r="B556" s="178">
        <v>92116</v>
      </c>
      <c r="C556" s="178"/>
      <c r="D556" s="179"/>
      <c r="E556" s="179" t="s">
        <v>129</v>
      </c>
      <c r="F556" s="521">
        <f>F557</f>
        <v>490000</v>
      </c>
      <c r="G556" s="521">
        <f t="shared" ref="G556:U556" si="119">G557</f>
        <v>245000</v>
      </c>
      <c r="H556" s="248">
        <f t="shared" si="111"/>
        <v>50</v>
      </c>
      <c r="I556" s="521">
        <f t="shared" si="119"/>
        <v>245000</v>
      </c>
      <c r="J556" s="521">
        <f t="shared" si="119"/>
        <v>0</v>
      </c>
      <c r="K556" s="521">
        <f t="shared" si="119"/>
        <v>0</v>
      </c>
      <c r="L556" s="521">
        <f t="shared" si="119"/>
        <v>245000</v>
      </c>
      <c r="M556" s="521">
        <f t="shared" si="119"/>
        <v>0</v>
      </c>
      <c r="N556" s="521">
        <f t="shared" si="119"/>
        <v>0</v>
      </c>
      <c r="O556" s="521">
        <f t="shared" si="119"/>
        <v>0</v>
      </c>
      <c r="P556" s="521">
        <f t="shared" si="119"/>
        <v>0</v>
      </c>
      <c r="Q556" s="521">
        <f t="shared" si="119"/>
        <v>0</v>
      </c>
      <c r="R556" s="521">
        <f t="shared" si="119"/>
        <v>0</v>
      </c>
      <c r="S556" s="521">
        <f t="shared" si="119"/>
        <v>0</v>
      </c>
      <c r="T556" s="521">
        <f t="shared" si="119"/>
        <v>0</v>
      </c>
      <c r="U556" s="521">
        <f t="shared" si="119"/>
        <v>0</v>
      </c>
    </row>
    <row r="557" spans="1:21" s="501" customFormat="1" ht="33" x14ac:dyDescent="0.15">
      <c r="A557" s="503"/>
      <c r="B557" s="515"/>
      <c r="C557" s="515">
        <v>248</v>
      </c>
      <c r="D557" s="516">
        <v>0</v>
      </c>
      <c r="E557" s="512" t="s">
        <v>423</v>
      </c>
      <c r="F557" s="521">
        <v>490000</v>
      </c>
      <c r="G557" s="521">
        <v>245000</v>
      </c>
      <c r="H557" s="248">
        <f t="shared" si="111"/>
        <v>50</v>
      </c>
      <c r="I557" s="248">
        <f t="shared" si="112"/>
        <v>245000</v>
      </c>
      <c r="J557" s="248"/>
      <c r="K557" s="248"/>
      <c r="L557" s="521">
        <v>245000</v>
      </c>
      <c r="M557" s="248"/>
      <c r="N557" s="248"/>
      <c r="O557" s="248"/>
      <c r="P557" s="248"/>
      <c r="Q557" s="248">
        <f t="shared" si="113"/>
        <v>0</v>
      </c>
      <c r="R557" s="248"/>
      <c r="S557" s="248"/>
      <c r="T557" s="248"/>
      <c r="U557" s="248"/>
    </row>
    <row r="558" spans="1:21" s="501" customFormat="1" ht="16.5" x14ac:dyDescent="0.15">
      <c r="A558" s="503"/>
      <c r="B558" s="178">
        <v>92120</v>
      </c>
      <c r="C558" s="178"/>
      <c r="D558" s="179"/>
      <c r="E558" s="179" t="s">
        <v>272</v>
      </c>
      <c r="F558" s="521">
        <f>SUM(F559:F563)</f>
        <v>77350</v>
      </c>
      <c r="G558" s="521">
        <f t="shared" ref="G558:U558" si="120">SUM(G559:G563)</f>
        <v>345.94</v>
      </c>
      <c r="H558" s="248">
        <f t="shared" si="111"/>
        <v>0.44723981900452486</v>
      </c>
      <c r="I558" s="521">
        <f t="shared" si="120"/>
        <v>345.94</v>
      </c>
      <c r="J558" s="521">
        <f t="shared" si="120"/>
        <v>0</v>
      </c>
      <c r="K558" s="521">
        <f t="shared" si="120"/>
        <v>345.94</v>
      </c>
      <c r="L558" s="521">
        <f t="shared" si="120"/>
        <v>0</v>
      </c>
      <c r="M558" s="521">
        <f t="shared" si="120"/>
        <v>0</v>
      </c>
      <c r="N558" s="521">
        <f t="shared" si="120"/>
        <v>0</v>
      </c>
      <c r="O558" s="521">
        <f t="shared" si="120"/>
        <v>0</v>
      </c>
      <c r="P558" s="521">
        <f t="shared" si="120"/>
        <v>0</v>
      </c>
      <c r="Q558" s="521">
        <f t="shared" si="120"/>
        <v>0</v>
      </c>
      <c r="R558" s="521">
        <f t="shared" si="120"/>
        <v>0</v>
      </c>
      <c r="S558" s="521">
        <f t="shared" si="120"/>
        <v>0</v>
      </c>
      <c r="T558" s="521">
        <f t="shared" si="120"/>
        <v>0</v>
      </c>
      <c r="U558" s="521">
        <f t="shared" si="120"/>
        <v>0</v>
      </c>
    </row>
    <row r="559" spans="1:21" s="501" customFormat="1" ht="74.25" x14ac:dyDescent="0.15">
      <c r="A559" s="503"/>
      <c r="B559" s="515"/>
      <c r="C559" s="515">
        <v>272</v>
      </c>
      <c r="D559" s="516">
        <v>0</v>
      </c>
      <c r="E559" s="512" t="s">
        <v>422</v>
      </c>
      <c r="F559" s="521">
        <v>40000</v>
      </c>
      <c r="G559" s="521">
        <v>0</v>
      </c>
      <c r="H559" s="248">
        <f t="shared" si="111"/>
        <v>0</v>
      </c>
      <c r="I559" s="248">
        <f t="shared" si="112"/>
        <v>0</v>
      </c>
      <c r="J559" s="248"/>
      <c r="K559" s="248"/>
      <c r="L559" s="521"/>
      <c r="M559" s="248"/>
      <c r="N559" s="248"/>
      <c r="O559" s="248"/>
      <c r="P559" s="248"/>
      <c r="Q559" s="248">
        <f t="shared" si="113"/>
        <v>0</v>
      </c>
      <c r="R559" s="248"/>
      <c r="S559" s="248"/>
      <c r="T559" s="248"/>
      <c r="U559" s="248"/>
    </row>
    <row r="560" spans="1:21" s="501" customFormat="1" ht="41.25" x14ac:dyDescent="0.15">
      <c r="A560" s="503"/>
      <c r="B560" s="515"/>
      <c r="C560" s="515">
        <v>282</v>
      </c>
      <c r="D560" s="516">
        <v>0</v>
      </c>
      <c r="E560" s="512" t="s">
        <v>404</v>
      </c>
      <c r="F560" s="521">
        <v>10000</v>
      </c>
      <c r="G560" s="521">
        <v>0</v>
      </c>
      <c r="H560" s="248">
        <f t="shared" si="111"/>
        <v>0</v>
      </c>
      <c r="I560" s="248">
        <f t="shared" si="112"/>
        <v>0</v>
      </c>
      <c r="J560" s="248"/>
      <c r="K560" s="248"/>
      <c r="L560" s="521"/>
      <c r="M560" s="248"/>
      <c r="N560" s="248"/>
      <c r="O560" s="248"/>
      <c r="P560" s="248"/>
      <c r="Q560" s="248">
        <f t="shared" si="113"/>
        <v>0</v>
      </c>
      <c r="R560" s="248"/>
      <c r="S560" s="248"/>
      <c r="T560" s="248"/>
      <c r="U560" s="248"/>
    </row>
    <row r="561" spans="1:21" s="501" customFormat="1" ht="16.5" x14ac:dyDescent="0.15">
      <c r="A561" s="503"/>
      <c r="B561" s="515"/>
      <c r="C561" s="515">
        <v>427</v>
      </c>
      <c r="D561" s="516">
        <v>0</v>
      </c>
      <c r="E561" s="512" t="s">
        <v>394</v>
      </c>
      <c r="F561" s="521">
        <v>5000</v>
      </c>
      <c r="G561" s="521">
        <v>0</v>
      </c>
      <c r="H561" s="248">
        <f t="shared" si="111"/>
        <v>0</v>
      </c>
      <c r="I561" s="248">
        <f t="shared" si="112"/>
        <v>0</v>
      </c>
      <c r="J561" s="248"/>
      <c r="K561" s="521"/>
      <c r="L561" s="248"/>
      <c r="M561" s="248"/>
      <c r="N561" s="248"/>
      <c r="O561" s="248"/>
      <c r="P561" s="248"/>
      <c r="Q561" s="248">
        <f t="shared" si="113"/>
        <v>0</v>
      </c>
      <c r="R561" s="248"/>
      <c r="S561" s="248"/>
      <c r="T561" s="248"/>
      <c r="U561" s="248"/>
    </row>
    <row r="562" spans="1:21" s="501" customFormat="1" ht="8.25" x14ac:dyDescent="0.15">
      <c r="A562" s="503"/>
      <c r="B562" s="515"/>
      <c r="C562" s="515">
        <v>430</v>
      </c>
      <c r="D562" s="516">
        <v>0</v>
      </c>
      <c r="E562" s="512" t="s">
        <v>395</v>
      </c>
      <c r="F562" s="521">
        <v>22000</v>
      </c>
      <c r="G562" s="521">
        <v>0</v>
      </c>
      <c r="H562" s="248">
        <f t="shared" si="111"/>
        <v>0</v>
      </c>
      <c r="I562" s="248">
        <f t="shared" si="112"/>
        <v>0</v>
      </c>
      <c r="J562" s="248"/>
      <c r="K562" s="521"/>
      <c r="L562" s="248"/>
      <c r="M562" s="248"/>
      <c r="N562" s="248"/>
      <c r="O562" s="248"/>
      <c r="P562" s="248"/>
      <c r="Q562" s="248">
        <f t="shared" si="113"/>
        <v>0</v>
      </c>
      <c r="R562" s="248"/>
      <c r="S562" s="248"/>
      <c r="T562" s="248"/>
      <c r="U562" s="248"/>
    </row>
    <row r="563" spans="1:21" s="501" customFormat="1" ht="8.25" x14ac:dyDescent="0.15">
      <c r="A563" s="503"/>
      <c r="B563" s="515"/>
      <c r="C563" s="515">
        <v>443</v>
      </c>
      <c r="D563" s="516">
        <v>0</v>
      </c>
      <c r="E563" s="512" t="s">
        <v>405</v>
      </c>
      <c r="F563" s="521">
        <v>350</v>
      </c>
      <c r="G563" s="521">
        <v>345.94</v>
      </c>
      <c r="H563" s="248">
        <f t="shared" si="111"/>
        <v>98.839999999999989</v>
      </c>
      <c r="I563" s="248">
        <f t="shared" si="112"/>
        <v>345.94</v>
      </c>
      <c r="J563" s="248"/>
      <c r="K563" s="521">
        <v>345.94</v>
      </c>
      <c r="L563" s="248"/>
      <c r="M563" s="248"/>
      <c r="N563" s="248"/>
      <c r="O563" s="248"/>
      <c r="P563" s="248"/>
      <c r="Q563" s="248">
        <f t="shared" si="113"/>
        <v>0</v>
      </c>
      <c r="R563" s="248"/>
      <c r="S563" s="248"/>
      <c r="T563" s="248"/>
      <c r="U563" s="248"/>
    </row>
    <row r="564" spans="1:21" s="501" customFormat="1" ht="8.25" x14ac:dyDescent="0.15">
      <c r="A564" s="503"/>
      <c r="B564" s="178">
        <v>92195</v>
      </c>
      <c r="C564" s="178"/>
      <c r="D564" s="179"/>
      <c r="E564" s="179" t="s">
        <v>106</v>
      </c>
      <c r="F564" s="521">
        <f>SUM(F565:F571)</f>
        <v>89083</v>
      </c>
      <c r="G564" s="521">
        <f t="shared" ref="G564:U564" si="121">SUM(G565:G571)</f>
        <v>3482.25</v>
      </c>
      <c r="H564" s="248">
        <f t="shared" si="111"/>
        <v>3.908994982207604</v>
      </c>
      <c r="I564" s="521">
        <f t="shared" si="121"/>
        <v>3482.25</v>
      </c>
      <c r="J564" s="521">
        <f t="shared" si="121"/>
        <v>2026.84</v>
      </c>
      <c r="K564" s="521">
        <f t="shared" si="121"/>
        <v>1455.4099999999999</v>
      </c>
      <c r="L564" s="521">
        <f t="shared" si="121"/>
        <v>0</v>
      </c>
      <c r="M564" s="521">
        <f t="shared" si="121"/>
        <v>0</v>
      </c>
      <c r="N564" s="521">
        <f t="shared" si="121"/>
        <v>0</v>
      </c>
      <c r="O564" s="521">
        <f t="shared" si="121"/>
        <v>0</v>
      </c>
      <c r="P564" s="521">
        <f t="shared" si="121"/>
        <v>0</v>
      </c>
      <c r="Q564" s="521">
        <f t="shared" si="121"/>
        <v>0</v>
      </c>
      <c r="R564" s="521">
        <f t="shared" si="121"/>
        <v>0</v>
      </c>
      <c r="S564" s="521">
        <f t="shared" si="121"/>
        <v>0</v>
      </c>
      <c r="T564" s="521">
        <f t="shared" si="121"/>
        <v>0</v>
      </c>
      <c r="U564" s="521">
        <f t="shared" si="121"/>
        <v>0</v>
      </c>
    </row>
    <row r="565" spans="1:21" s="501" customFormat="1" ht="41.25" x14ac:dyDescent="0.15">
      <c r="A565" s="503"/>
      <c r="B565" s="515"/>
      <c r="C565" s="515">
        <v>282</v>
      </c>
      <c r="D565" s="516">
        <v>0</v>
      </c>
      <c r="E565" s="512" t="s">
        <v>404</v>
      </c>
      <c r="F565" s="521">
        <v>7000</v>
      </c>
      <c r="G565" s="521">
        <v>0</v>
      </c>
      <c r="H565" s="248">
        <f t="shared" si="111"/>
        <v>0</v>
      </c>
      <c r="I565" s="248">
        <f t="shared" si="112"/>
        <v>0</v>
      </c>
      <c r="J565" s="248"/>
      <c r="K565" s="248"/>
      <c r="L565" s="521"/>
      <c r="M565" s="248"/>
      <c r="N565" s="248"/>
      <c r="O565" s="248"/>
      <c r="P565" s="248"/>
      <c r="Q565" s="248">
        <f t="shared" si="113"/>
        <v>0</v>
      </c>
      <c r="R565" s="248"/>
      <c r="S565" s="248"/>
      <c r="T565" s="248"/>
      <c r="U565" s="248"/>
    </row>
    <row r="566" spans="1:21" s="501" customFormat="1" ht="16.5" x14ac:dyDescent="0.15">
      <c r="A566" s="503"/>
      <c r="B566" s="515"/>
      <c r="C566" s="515">
        <v>411</v>
      </c>
      <c r="D566" s="516">
        <v>0</v>
      </c>
      <c r="E566" s="512" t="s">
        <v>398</v>
      </c>
      <c r="F566" s="521">
        <v>800</v>
      </c>
      <c r="G566" s="521">
        <v>94.05</v>
      </c>
      <c r="H566" s="248">
        <f t="shared" si="111"/>
        <v>11.75625</v>
      </c>
      <c r="I566" s="248">
        <f t="shared" si="112"/>
        <v>94.05</v>
      </c>
      <c r="J566" s="521">
        <v>94.05</v>
      </c>
      <c r="K566" s="248"/>
      <c r="L566" s="248"/>
      <c r="M566" s="248"/>
      <c r="N566" s="248"/>
      <c r="O566" s="248"/>
      <c r="P566" s="248"/>
      <c r="Q566" s="248">
        <f t="shared" si="113"/>
        <v>0</v>
      </c>
      <c r="R566" s="248"/>
      <c r="S566" s="248"/>
      <c r="T566" s="248"/>
      <c r="U566" s="248"/>
    </row>
    <row r="567" spans="1:21" s="501" customFormat="1" ht="16.5" x14ac:dyDescent="0.15">
      <c r="A567" s="503"/>
      <c r="B567" s="515"/>
      <c r="C567" s="515">
        <v>417</v>
      </c>
      <c r="D567" s="516">
        <v>0</v>
      </c>
      <c r="E567" s="512" t="s">
        <v>400</v>
      </c>
      <c r="F567" s="521">
        <v>10500</v>
      </c>
      <c r="G567" s="521">
        <v>1932.79</v>
      </c>
      <c r="H567" s="248">
        <f t="shared" si="111"/>
        <v>18.407523809523809</v>
      </c>
      <c r="I567" s="248">
        <f t="shared" si="112"/>
        <v>1932.79</v>
      </c>
      <c r="J567" s="521">
        <v>1932.79</v>
      </c>
      <c r="K567" s="248"/>
      <c r="L567" s="248"/>
      <c r="M567" s="248"/>
      <c r="N567" s="248"/>
      <c r="O567" s="248"/>
      <c r="P567" s="248"/>
      <c r="Q567" s="248">
        <f t="shared" si="113"/>
        <v>0</v>
      </c>
      <c r="R567" s="248"/>
      <c r="S567" s="248"/>
      <c r="T567" s="248"/>
      <c r="U567" s="248"/>
    </row>
    <row r="568" spans="1:21" s="501" customFormat="1" ht="16.5" x14ac:dyDescent="0.15">
      <c r="A568" s="503"/>
      <c r="B568" s="515"/>
      <c r="C568" s="515">
        <v>421</v>
      </c>
      <c r="D568" s="516">
        <v>0</v>
      </c>
      <c r="E568" s="512" t="s">
        <v>401</v>
      </c>
      <c r="F568" s="521">
        <v>21988.38</v>
      </c>
      <c r="G568" s="521">
        <v>605.65</v>
      </c>
      <c r="H568" s="248">
        <f t="shared" si="111"/>
        <v>2.7544093744059364</v>
      </c>
      <c r="I568" s="248">
        <f t="shared" si="112"/>
        <v>605.65</v>
      </c>
      <c r="J568" s="248"/>
      <c r="K568" s="521">
        <v>605.65</v>
      </c>
      <c r="L568" s="248"/>
      <c r="M568" s="248"/>
      <c r="N568" s="248"/>
      <c r="O568" s="248"/>
      <c r="P568" s="248"/>
      <c r="Q568" s="248">
        <f t="shared" si="113"/>
        <v>0</v>
      </c>
      <c r="R568" s="248"/>
      <c r="S568" s="248"/>
      <c r="T568" s="248"/>
      <c r="U568" s="248"/>
    </row>
    <row r="569" spans="1:21" s="501" customFormat="1" ht="8.25" x14ac:dyDescent="0.15">
      <c r="A569" s="503"/>
      <c r="B569" s="515"/>
      <c r="C569" s="515">
        <v>422</v>
      </c>
      <c r="D569" s="516">
        <v>0</v>
      </c>
      <c r="E569" s="512" t="s">
        <v>421</v>
      </c>
      <c r="F569" s="521">
        <v>24794.62</v>
      </c>
      <c r="G569" s="521">
        <v>494.76</v>
      </c>
      <c r="H569" s="248">
        <f t="shared" si="111"/>
        <v>1.9954328801973977</v>
      </c>
      <c r="I569" s="248">
        <f t="shared" si="112"/>
        <v>494.76</v>
      </c>
      <c r="J569" s="248"/>
      <c r="K569" s="521">
        <v>494.76</v>
      </c>
      <c r="L569" s="248"/>
      <c r="M569" s="248"/>
      <c r="N569" s="248"/>
      <c r="O569" s="248"/>
      <c r="P569" s="248"/>
      <c r="Q569" s="248">
        <f t="shared" si="113"/>
        <v>0</v>
      </c>
      <c r="R569" s="248"/>
      <c r="S569" s="248"/>
      <c r="T569" s="248"/>
      <c r="U569" s="248"/>
    </row>
    <row r="570" spans="1:21" s="501" customFormat="1" ht="16.5" x14ac:dyDescent="0.15">
      <c r="A570" s="503"/>
      <c r="B570" s="515"/>
      <c r="C570" s="515">
        <v>427</v>
      </c>
      <c r="D570" s="516">
        <v>0</v>
      </c>
      <c r="E570" s="512" t="s">
        <v>394</v>
      </c>
      <c r="F570" s="521">
        <v>3000</v>
      </c>
      <c r="G570" s="521">
        <v>0</v>
      </c>
      <c r="H570" s="248">
        <f t="shared" si="111"/>
        <v>0</v>
      </c>
      <c r="I570" s="248">
        <f t="shared" si="112"/>
        <v>0</v>
      </c>
      <c r="J570" s="248"/>
      <c r="K570" s="521">
        <v>0</v>
      </c>
      <c r="L570" s="248"/>
      <c r="M570" s="248"/>
      <c r="N570" s="248"/>
      <c r="O570" s="248"/>
      <c r="P570" s="248"/>
      <c r="Q570" s="248">
        <f t="shared" si="113"/>
        <v>0</v>
      </c>
      <c r="R570" s="248"/>
      <c r="S570" s="248"/>
      <c r="T570" s="248"/>
      <c r="U570" s="248"/>
    </row>
    <row r="571" spans="1:21" s="501" customFormat="1" ht="8.25" x14ac:dyDescent="0.15">
      <c r="A571" s="503"/>
      <c r="B571" s="515"/>
      <c r="C571" s="515">
        <v>430</v>
      </c>
      <c r="D571" s="516">
        <v>0</v>
      </c>
      <c r="E571" s="512" t="s">
        <v>395</v>
      </c>
      <c r="F571" s="521">
        <v>21000</v>
      </c>
      <c r="G571" s="521">
        <v>355</v>
      </c>
      <c r="H571" s="248">
        <f t="shared" si="111"/>
        <v>1.6904761904761905</v>
      </c>
      <c r="I571" s="248">
        <f t="shared" si="112"/>
        <v>355</v>
      </c>
      <c r="J571" s="248"/>
      <c r="K571" s="521">
        <v>355</v>
      </c>
      <c r="L571" s="248"/>
      <c r="M571" s="248"/>
      <c r="N571" s="248"/>
      <c r="O571" s="248"/>
      <c r="P571" s="248"/>
      <c r="Q571" s="248">
        <f t="shared" si="113"/>
        <v>0</v>
      </c>
      <c r="R571" s="248"/>
      <c r="S571" s="248"/>
      <c r="T571" s="248"/>
      <c r="U571" s="248"/>
    </row>
    <row r="572" spans="1:21" s="252" customFormat="1" ht="8.25" x14ac:dyDescent="0.15">
      <c r="A572" s="97">
        <v>926</v>
      </c>
      <c r="B572" s="97"/>
      <c r="C572" s="97"/>
      <c r="D572" s="98"/>
      <c r="E572" s="98" t="s">
        <v>236</v>
      </c>
      <c r="F572" s="99">
        <f>F573+F582+F592</f>
        <v>867376.18</v>
      </c>
      <c r="G572" s="99">
        <f t="shared" ref="G572:U572" si="122">G573+G582+G592</f>
        <v>268934.15999999997</v>
      </c>
      <c r="H572" s="99">
        <f t="shared" si="111"/>
        <v>31.005481381792148</v>
      </c>
      <c r="I572" s="99">
        <f t="shared" si="122"/>
        <v>82175.11</v>
      </c>
      <c r="J572" s="99">
        <f t="shared" si="122"/>
        <v>4268.33</v>
      </c>
      <c r="K572" s="99">
        <f t="shared" si="122"/>
        <v>41406.78</v>
      </c>
      <c r="L572" s="99">
        <f t="shared" si="122"/>
        <v>36500</v>
      </c>
      <c r="M572" s="99">
        <f t="shared" si="122"/>
        <v>0</v>
      </c>
      <c r="N572" s="99">
        <f t="shared" si="122"/>
        <v>0</v>
      </c>
      <c r="O572" s="99">
        <f t="shared" si="122"/>
        <v>0</v>
      </c>
      <c r="P572" s="99">
        <f t="shared" si="122"/>
        <v>0</v>
      </c>
      <c r="Q572" s="99">
        <f t="shared" si="122"/>
        <v>186759.05</v>
      </c>
      <c r="R572" s="99">
        <f t="shared" si="122"/>
        <v>186759.05</v>
      </c>
      <c r="S572" s="99">
        <f t="shared" si="122"/>
        <v>0</v>
      </c>
      <c r="T572" s="99">
        <f t="shared" si="122"/>
        <v>0</v>
      </c>
      <c r="U572" s="99">
        <f t="shared" si="122"/>
        <v>0</v>
      </c>
    </row>
    <row r="573" spans="1:21" s="252" customFormat="1" ht="8.25" x14ac:dyDescent="0.15">
      <c r="A573" s="93"/>
      <c r="B573" s="93">
        <v>92601</v>
      </c>
      <c r="C573" s="93"/>
      <c r="D573" s="94"/>
      <c r="E573" s="94" t="s">
        <v>130</v>
      </c>
      <c r="F573" s="72">
        <f>SUM(F574:F581)</f>
        <v>61800</v>
      </c>
      <c r="G573" s="72">
        <f t="shared" ref="G573:U573" si="123">SUM(G574:G581)</f>
        <v>14518.41</v>
      </c>
      <c r="H573" s="527">
        <f t="shared" si="111"/>
        <v>23.492572815533979</v>
      </c>
      <c r="I573" s="72">
        <f t="shared" si="123"/>
        <v>14518.41</v>
      </c>
      <c r="J573" s="72">
        <f t="shared" si="123"/>
        <v>4268.33</v>
      </c>
      <c r="K573" s="72">
        <f t="shared" si="123"/>
        <v>10250.08</v>
      </c>
      <c r="L573" s="72">
        <f t="shared" si="123"/>
        <v>0</v>
      </c>
      <c r="M573" s="72">
        <f t="shared" si="123"/>
        <v>0</v>
      </c>
      <c r="N573" s="72">
        <f t="shared" si="123"/>
        <v>0</v>
      </c>
      <c r="O573" s="72">
        <f t="shared" si="123"/>
        <v>0</v>
      </c>
      <c r="P573" s="72">
        <f t="shared" si="123"/>
        <v>0</v>
      </c>
      <c r="Q573" s="72">
        <f t="shared" si="123"/>
        <v>0</v>
      </c>
      <c r="R573" s="72">
        <f t="shared" si="123"/>
        <v>0</v>
      </c>
      <c r="S573" s="72">
        <f t="shared" si="123"/>
        <v>0</v>
      </c>
      <c r="T573" s="72">
        <f t="shared" si="123"/>
        <v>0</v>
      </c>
      <c r="U573" s="72">
        <f t="shared" si="123"/>
        <v>0</v>
      </c>
    </row>
    <row r="574" spans="1:21" s="501" customFormat="1" ht="16.5" x14ac:dyDescent="0.15">
      <c r="A574" s="503"/>
      <c r="B574" s="515"/>
      <c r="C574" s="515">
        <v>411</v>
      </c>
      <c r="D574" s="516">
        <v>0</v>
      </c>
      <c r="E574" s="512" t="s">
        <v>398</v>
      </c>
      <c r="F574" s="521">
        <v>6000</v>
      </c>
      <c r="G574" s="521">
        <v>785.52</v>
      </c>
      <c r="H574" s="248">
        <f t="shared" si="111"/>
        <v>13.092000000000001</v>
      </c>
      <c r="I574" s="248">
        <f t="shared" si="112"/>
        <v>785.52</v>
      </c>
      <c r="J574" s="521">
        <v>785.52</v>
      </c>
      <c r="K574" s="248"/>
      <c r="L574" s="248"/>
      <c r="M574" s="248"/>
      <c r="N574" s="248"/>
      <c r="O574" s="248"/>
      <c r="P574" s="248"/>
      <c r="Q574" s="248">
        <f t="shared" si="113"/>
        <v>0</v>
      </c>
      <c r="R574" s="248"/>
      <c r="S574" s="248"/>
      <c r="T574" s="248"/>
      <c r="U574" s="248"/>
    </row>
    <row r="575" spans="1:21" s="501" customFormat="1" ht="8.25" x14ac:dyDescent="0.15">
      <c r="A575" s="503"/>
      <c r="B575" s="515"/>
      <c r="C575" s="515">
        <v>412</v>
      </c>
      <c r="D575" s="516">
        <v>0</v>
      </c>
      <c r="E575" s="512" t="s">
        <v>399</v>
      </c>
      <c r="F575" s="521">
        <v>300</v>
      </c>
      <c r="G575" s="521">
        <v>40.96</v>
      </c>
      <c r="H575" s="248">
        <f t="shared" si="111"/>
        <v>13.653333333333334</v>
      </c>
      <c r="I575" s="248">
        <f t="shared" si="112"/>
        <v>40.96</v>
      </c>
      <c r="J575" s="521">
        <v>40.96</v>
      </c>
      <c r="K575" s="248"/>
      <c r="L575" s="248"/>
      <c r="M575" s="248"/>
      <c r="N575" s="248"/>
      <c r="O575" s="248"/>
      <c r="P575" s="248"/>
      <c r="Q575" s="248">
        <f t="shared" si="113"/>
        <v>0</v>
      </c>
      <c r="R575" s="248"/>
      <c r="S575" s="248"/>
      <c r="T575" s="248"/>
      <c r="U575" s="248"/>
    </row>
    <row r="576" spans="1:21" s="501" customFormat="1" ht="16.5" x14ac:dyDescent="0.15">
      <c r="A576" s="503"/>
      <c r="B576" s="515"/>
      <c r="C576" s="515">
        <v>417</v>
      </c>
      <c r="D576" s="516">
        <v>0</v>
      </c>
      <c r="E576" s="512" t="s">
        <v>400</v>
      </c>
      <c r="F576" s="521">
        <v>35000</v>
      </c>
      <c r="G576" s="521">
        <v>3441.85</v>
      </c>
      <c r="H576" s="248">
        <f t="shared" si="111"/>
        <v>9.8338571428571431</v>
      </c>
      <c r="I576" s="248">
        <f t="shared" si="112"/>
        <v>3441.85</v>
      </c>
      <c r="J576" s="521">
        <v>3441.85</v>
      </c>
      <c r="K576" s="248"/>
      <c r="L576" s="248"/>
      <c r="M576" s="248"/>
      <c r="N576" s="248"/>
      <c r="O576" s="248"/>
      <c r="P576" s="248"/>
      <c r="Q576" s="248">
        <f t="shared" si="113"/>
        <v>0</v>
      </c>
      <c r="R576" s="248"/>
      <c r="S576" s="248"/>
      <c r="T576" s="248"/>
      <c r="U576" s="248"/>
    </row>
    <row r="577" spans="1:21" s="501" customFormat="1" ht="16.5" x14ac:dyDescent="0.15">
      <c r="A577" s="503"/>
      <c r="B577" s="515"/>
      <c r="C577" s="515">
        <v>421</v>
      </c>
      <c r="D577" s="516">
        <v>0</v>
      </c>
      <c r="E577" s="512" t="s">
        <v>401</v>
      </c>
      <c r="F577" s="521">
        <v>6000</v>
      </c>
      <c r="G577" s="521">
        <v>2989.58</v>
      </c>
      <c r="H577" s="248">
        <f t="shared" si="111"/>
        <v>49.826333333333331</v>
      </c>
      <c r="I577" s="248">
        <f t="shared" si="112"/>
        <v>2989.58</v>
      </c>
      <c r="J577" s="248"/>
      <c r="K577" s="521">
        <v>2989.58</v>
      </c>
      <c r="L577" s="248"/>
      <c r="M577" s="248"/>
      <c r="N577" s="248"/>
      <c r="O577" s="248"/>
      <c r="P577" s="248"/>
      <c r="Q577" s="248">
        <f t="shared" si="113"/>
        <v>0</v>
      </c>
      <c r="R577" s="248"/>
      <c r="S577" s="248"/>
      <c r="T577" s="248"/>
      <c r="U577" s="248"/>
    </row>
    <row r="578" spans="1:21" s="501" customFormat="1" ht="8.25" x14ac:dyDescent="0.15">
      <c r="A578" s="503"/>
      <c r="B578" s="515"/>
      <c r="C578" s="515">
        <v>426</v>
      </c>
      <c r="D578" s="516">
        <v>0</v>
      </c>
      <c r="E578" s="512" t="s">
        <v>406</v>
      </c>
      <c r="F578" s="521">
        <v>6500</v>
      </c>
      <c r="G578" s="521">
        <v>3549.32</v>
      </c>
      <c r="H578" s="248">
        <f t="shared" si="111"/>
        <v>54.604923076923086</v>
      </c>
      <c r="I578" s="248">
        <f t="shared" si="112"/>
        <v>3549.32</v>
      </c>
      <c r="J578" s="248"/>
      <c r="K578" s="521">
        <v>3549.32</v>
      </c>
      <c r="L578" s="248"/>
      <c r="M578" s="248"/>
      <c r="N578" s="248"/>
      <c r="O578" s="248"/>
      <c r="P578" s="248"/>
      <c r="Q578" s="248">
        <f t="shared" si="113"/>
        <v>0</v>
      </c>
      <c r="R578" s="248"/>
      <c r="S578" s="248"/>
      <c r="T578" s="248"/>
      <c r="U578" s="248"/>
    </row>
    <row r="579" spans="1:21" s="501" customFormat="1" ht="16.5" x14ac:dyDescent="0.15">
      <c r="A579" s="503"/>
      <c r="B579" s="515"/>
      <c r="C579" s="515">
        <v>427</v>
      </c>
      <c r="D579" s="516">
        <v>0</v>
      </c>
      <c r="E579" s="512" t="s">
        <v>394</v>
      </c>
      <c r="F579" s="521">
        <v>1000</v>
      </c>
      <c r="G579" s="521">
        <v>369</v>
      </c>
      <c r="H579" s="248">
        <f t="shared" si="111"/>
        <v>36.9</v>
      </c>
      <c r="I579" s="248">
        <f t="shared" si="112"/>
        <v>369</v>
      </c>
      <c r="J579" s="248"/>
      <c r="K579" s="521">
        <v>369</v>
      </c>
      <c r="L579" s="248"/>
      <c r="M579" s="248"/>
      <c r="N579" s="248"/>
      <c r="O579" s="248"/>
      <c r="P579" s="248"/>
      <c r="Q579" s="248">
        <f t="shared" si="113"/>
        <v>0</v>
      </c>
      <c r="R579" s="248"/>
      <c r="S579" s="248"/>
      <c r="T579" s="248"/>
      <c r="U579" s="248"/>
    </row>
    <row r="580" spans="1:21" s="501" customFormat="1" ht="8.25" x14ac:dyDescent="0.15">
      <c r="A580" s="503"/>
      <c r="B580" s="515"/>
      <c r="C580" s="515">
        <v>430</v>
      </c>
      <c r="D580" s="516">
        <v>0</v>
      </c>
      <c r="E580" s="512" t="s">
        <v>395</v>
      </c>
      <c r="F580" s="521">
        <v>6000</v>
      </c>
      <c r="G580" s="521">
        <v>3342.18</v>
      </c>
      <c r="H580" s="248">
        <f t="shared" si="111"/>
        <v>55.703000000000003</v>
      </c>
      <c r="I580" s="248">
        <f t="shared" si="112"/>
        <v>3342.18</v>
      </c>
      <c r="J580" s="248"/>
      <c r="K580" s="521">
        <v>3342.18</v>
      </c>
      <c r="L580" s="248"/>
      <c r="M580" s="248"/>
      <c r="N580" s="248"/>
      <c r="O580" s="248"/>
      <c r="P580" s="248"/>
      <c r="Q580" s="248">
        <f t="shared" si="113"/>
        <v>0</v>
      </c>
      <c r="R580" s="248"/>
      <c r="S580" s="248"/>
      <c r="T580" s="248"/>
      <c r="U580" s="248"/>
    </row>
    <row r="581" spans="1:21" s="501" customFormat="1" ht="8.25" x14ac:dyDescent="0.15">
      <c r="A581" s="503"/>
      <c r="B581" s="515"/>
      <c r="C581" s="515">
        <v>443</v>
      </c>
      <c r="D581" s="516">
        <v>0</v>
      </c>
      <c r="E581" s="512" t="s">
        <v>405</v>
      </c>
      <c r="F581" s="521">
        <v>1000</v>
      </c>
      <c r="G581" s="521">
        <v>0</v>
      </c>
      <c r="H581" s="248">
        <f t="shared" si="111"/>
        <v>0</v>
      </c>
      <c r="I581" s="248">
        <f t="shared" si="112"/>
        <v>0</v>
      </c>
      <c r="J581" s="248"/>
      <c r="K581" s="521"/>
      <c r="L581" s="248"/>
      <c r="M581" s="248"/>
      <c r="N581" s="248"/>
      <c r="O581" s="248"/>
      <c r="P581" s="248"/>
      <c r="Q581" s="248">
        <f t="shared" si="113"/>
        <v>0</v>
      </c>
      <c r="R581" s="248"/>
      <c r="S581" s="248"/>
      <c r="T581" s="248"/>
      <c r="U581" s="248"/>
    </row>
    <row r="582" spans="1:21" s="501" customFormat="1" ht="16.5" x14ac:dyDescent="0.15">
      <c r="A582" s="503"/>
      <c r="B582" s="178">
        <v>92605</v>
      </c>
      <c r="C582" s="178"/>
      <c r="D582" s="179"/>
      <c r="E582" s="179" t="s">
        <v>237</v>
      </c>
      <c r="F582" s="521">
        <f>SUM(F583:F591)</f>
        <v>523145.79</v>
      </c>
      <c r="G582" s="521">
        <f t="shared" ref="G582:U582" si="124">SUM(G583:G591)</f>
        <v>235578.40999999997</v>
      </c>
      <c r="H582" s="248">
        <f t="shared" si="111"/>
        <v>45.031120292490542</v>
      </c>
      <c r="I582" s="521">
        <f t="shared" si="124"/>
        <v>48819.360000000001</v>
      </c>
      <c r="J582" s="521">
        <f t="shared" si="124"/>
        <v>0</v>
      </c>
      <c r="K582" s="521">
        <f t="shared" si="124"/>
        <v>12319.36</v>
      </c>
      <c r="L582" s="521">
        <f t="shared" si="124"/>
        <v>36500</v>
      </c>
      <c r="M582" s="521">
        <f t="shared" si="124"/>
        <v>0</v>
      </c>
      <c r="N582" s="521">
        <f t="shared" si="124"/>
        <v>0</v>
      </c>
      <c r="O582" s="521">
        <f t="shared" si="124"/>
        <v>0</v>
      </c>
      <c r="P582" s="521">
        <f t="shared" si="124"/>
        <v>0</v>
      </c>
      <c r="Q582" s="521">
        <f t="shared" si="124"/>
        <v>186759.05</v>
      </c>
      <c r="R582" s="521">
        <f t="shared" si="124"/>
        <v>186759.05</v>
      </c>
      <c r="S582" s="521">
        <f t="shared" si="124"/>
        <v>0</v>
      </c>
      <c r="T582" s="521">
        <f t="shared" si="124"/>
        <v>0</v>
      </c>
      <c r="U582" s="521">
        <f t="shared" si="124"/>
        <v>0</v>
      </c>
    </row>
    <row r="583" spans="1:21" s="501" customFormat="1" ht="41.25" x14ac:dyDescent="0.15">
      <c r="A583" s="503"/>
      <c r="B583" s="515"/>
      <c r="C583" s="515">
        <v>282</v>
      </c>
      <c r="D583" s="516">
        <v>0</v>
      </c>
      <c r="E583" s="512" t="s">
        <v>404</v>
      </c>
      <c r="F583" s="521">
        <v>200000</v>
      </c>
      <c r="G583" s="521">
        <v>36500</v>
      </c>
      <c r="H583" s="248">
        <f t="shared" si="111"/>
        <v>18.25</v>
      </c>
      <c r="I583" s="248">
        <f t="shared" si="112"/>
        <v>36500</v>
      </c>
      <c r="J583" s="248"/>
      <c r="K583" s="248"/>
      <c r="L583" s="521">
        <v>36500</v>
      </c>
      <c r="M583" s="248"/>
      <c r="N583" s="248"/>
      <c r="O583" s="248"/>
      <c r="P583" s="248"/>
      <c r="Q583" s="248">
        <f t="shared" si="113"/>
        <v>0</v>
      </c>
      <c r="R583" s="248"/>
      <c r="S583" s="248"/>
      <c r="T583" s="248"/>
      <c r="U583" s="248"/>
    </row>
    <row r="584" spans="1:21" s="501" customFormat="1" ht="16.5" x14ac:dyDescent="0.15">
      <c r="A584" s="503"/>
      <c r="B584" s="515"/>
      <c r="C584" s="515">
        <v>417</v>
      </c>
      <c r="D584" s="516">
        <v>0</v>
      </c>
      <c r="E584" s="512" t="s">
        <v>400</v>
      </c>
      <c r="F584" s="521">
        <v>6000</v>
      </c>
      <c r="G584" s="521">
        <v>0</v>
      </c>
      <c r="H584" s="248">
        <f t="shared" si="111"/>
        <v>0</v>
      </c>
      <c r="I584" s="248">
        <f t="shared" si="112"/>
        <v>0</v>
      </c>
      <c r="J584" s="521"/>
      <c r="K584" s="248"/>
      <c r="L584" s="248"/>
      <c r="M584" s="248"/>
      <c r="N584" s="248"/>
      <c r="O584" s="248"/>
      <c r="P584" s="248"/>
      <c r="Q584" s="248">
        <f t="shared" si="113"/>
        <v>0</v>
      </c>
      <c r="R584" s="248"/>
      <c r="S584" s="248"/>
      <c r="T584" s="248"/>
      <c r="U584" s="248"/>
    </row>
    <row r="585" spans="1:21" s="501" customFormat="1" ht="16.5" x14ac:dyDescent="0.15">
      <c r="A585" s="503"/>
      <c r="B585" s="515"/>
      <c r="C585" s="515">
        <v>421</v>
      </c>
      <c r="D585" s="516">
        <v>0</v>
      </c>
      <c r="E585" s="512" t="s">
        <v>401</v>
      </c>
      <c r="F585" s="521">
        <v>44572.23</v>
      </c>
      <c r="G585" s="521">
        <v>0</v>
      </c>
      <c r="H585" s="248">
        <f t="shared" si="111"/>
        <v>0</v>
      </c>
      <c r="I585" s="248">
        <f t="shared" si="112"/>
        <v>0</v>
      </c>
      <c r="J585" s="521"/>
      <c r="K585" s="248"/>
      <c r="L585" s="248"/>
      <c r="M585" s="248"/>
      <c r="N585" s="248"/>
      <c r="O585" s="248"/>
      <c r="P585" s="248"/>
      <c r="Q585" s="248">
        <f t="shared" si="113"/>
        <v>0</v>
      </c>
      <c r="R585" s="248"/>
      <c r="S585" s="248"/>
      <c r="T585" s="248"/>
      <c r="U585" s="248"/>
    </row>
    <row r="586" spans="1:21" s="501" customFormat="1" ht="8.25" x14ac:dyDescent="0.15">
      <c r="A586" s="503"/>
      <c r="B586" s="515"/>
      <c r="C586" s="515">
        <v>422</v>
      </c>
      <c r="D586" s="515">
        <v>0</v>
      </c>
      <c r="E586" s="512" t="s">
        <v>421</v>
      </c>
      <c r="F586" s="521">
        <v>1000</v>
      </c>
      <c r="G586" s="521">
        <v>0</v>
      </c>
      <c r="H586" s="248">
        <f t="shared" si="111"/>
        <v>0</v>
      </c>
      <c r="I586" s="248">
        <f t="shared" si="112"/>
        <v>0</v>
      </c>
      <c r="J586" s="248"/>
      <c r="K586" s="521"/>
      <c r="L586" s="248"/>
      <c r="M586" s="248"/>
      <c r="N586" s="248"/>
      <c r="O586" s="248"/>
      <c r="P586" s="248"/>
      <c r="Q586" s="248">
        <f t="shared" si="113"/>
        <v>0</v>
      </c>
      <c r="R586" s="248"/>
      <c r="S586" s="248"/>
      <c r="T586" s="248"/>
      <c r="U586" s="248"/>
    </row>
    <row r="587" spans="1:21" s="501" customFormat="1" ht="8.25" x14ac:dyDescent="0.15">
      <c r="A587" s="503"/>
      <c r="B587" s="515"/>
      <c r="C587" s="515">
        <v>426</v>
      </c>
      <c r="D587" s="516">
        <v>0</v>
      </c>
      <c r="E587" s="512" t="s">
        <v>406</v>
      </c>
      <c r="F587" s="521">
        <v>2600</v>
      </c>
      <c r="G587" s="521">
        <v>634.36</v>
      </c>
      <c r="H587" s="248">
        <f t="shared" ref="H587:H599" si="125">G587/F587*100</f>
        <v>24.39846153846154</v>
      </c>
      <c r="I587" s="248">
        <f t="shared" ref="I587:I599" si="126">SUM(J587:P587)</f>
        <v>634.36</v>
      </c>
      <c r="J587" s="248"/>
      <c r="K587" s="521">
        <v>634.36</v>
      </c>
      <c r="L587" s="248"/>
      <c r="M587" s="248"/>
      <c r="N587" s="248"/>
      <c r="O587" s="248"/>
      <c r="P587" s="248"/>
      <c r="Q587" s="248">
        <f t="shared" ref="Q587:Q599" si="127">R587</f>
        <v>0</v>
      </c>
      <c r="R587" s="248"/>
      <c r="S587" s="248"/>
      <c r="T587" s="248"/>
      <c r="U587" s="248"/>
    </row>
    <row r="588" spans="1:21" s="501" customFormat="1" ht="16.5" x14ac:dyDescent="0.15">
      <c r="A588" s="503"/>
      <c r="B588" s="515"/>
      <c r="C588" s="515">
        <v>427</v>
      </c>
      <c r="D588" s="516">
        <v>0</v>
      </c>
      <c r="E588" s="512" t="s">
        <v>394</v>
      </c>
      <c r="F588" s="521">
        <v>10000</v>
      </c>
      <c r="G588" s="521">
        <v>0</v>
      </c>
      <c r="H588" s="248">
        <f t="shared" si="125"/>
        <v>0</v>
      </c>
      <c r="I588" s="248">
        <f t="shared" si="126"/>
        <v>0</v>
      </c>
      <c r="J588" s="248"/>
      <c r="K588" s="521">
        <v>0</v>
      </c>
      <c r="L588" s="248"/>
      <c r="M588" s="248"/>
      <c r="N588" s="248"/>
      <c r="O588" s="248"/>
      <c r="P588" s="248"/>
      <c r="Q588" s="248">
        <f t="shared" si="127"/>
        <v>0</v>
      </c>
      <c r="R588" s="248"/>
      <c r="S588" s="248"/>
      <c r="T588" s="248"/>
      <c r="U588" s="248"/>
    </row>
    <row r="589" spans="1:21" s="501" customFormat="1" ht="8.25" x14ac:dyDescent="0.15">
      <c r="A589" s="503"/>
      <c r="B589" s="515"/>
      <c r="C589" s="515">
        <v>430</v>
      </c>
      <c r="D589" s="516">
        <v>0</v>
      </c>
      <c r="E589" s="512" t="s">
        <v>395</v>
      </c>
      <c r="F589" s="521">
        <v>19000</v>
      </c>
      <c r="G589" s="521">
        <v>11685</v>
      </c>
      <c r="H589" s="248">
        <f t="shared" si="125"/>
        <v>61.5</v>
      </c>
      <c r="I589" s="248">
        <f t="shared" si="126"/>
        <v>11685</v>
      </c>
      <c r="J589" s="248"/>
      <c r="K589" s="521">
        <v>11685</v>
      </c>
      <c r="L589" s="248"/>
      <c r="M589" s="248"/>
      <c r="N589" s="248"/>
      <c r="O589" s="248"/>
      <c r="P589" s="248"/>
      <c r="Q589" s="248">
        <f t="shared" si="127"/>
        <v>0</v>
      </c>
      <c r="R589" s="248"/>
      <c r="S589" s="248"/>
      <c r="T589" s="248"/>
      <c r="U589" s="248"/>
    </row>
    <row r="590" spans="1:21" s="501" customFormat="1" ht="16.5" x14ac:dyDescent="0.15">
      <c r="A590" s="503"/>
      <c r="B590" s="515"/>
      <c r="C590" s="515">
        <v>605</v>
      </c>
      <c r="D590" s="516">
        <v>0</v>
      </c>
      <c r="E590" s="512" t="s">
        <v>409</v>
      </c>
      <c r="F590" s="521">
        <v>230000</v>
      </c>
      <c r="G590" s="521">
        <v>186759.05</v>
      </c>
      <c r="H590" s="248">
        <f t="shared" si="125"/>
        <v>81.199586956521728</v>
      </c>
      <c r="I590" s="248">
        <f t="shared" si="126"/>
        <v>0</v>
      </c>
      <c r="J590" s="248"/>
      <c r="K590" s="522"/>
      <c r="L590" s="248"/>
      <c r="M590" s="248"/>
      <c r="N590" s="248"/>
      <c r="O590" s="248"/>
      <c r="P590" s="248"/>
      <c r="Q590" s="248">
        <f t="shared" si="127"/>
        <v>186759.05</v>
      </c>
      <c r="R590" s="521">
        <v>186759.05</v>
      </c>
      <c r="S590" s="248"/>
      <c r="T590" s="248"/>
      <c r="U590" s="248"/>
    </row>
    <row r="591" spans="1:21" s="501" customFormat="1" ht="24.75" x14ac:dyDescent="0.15">
      <c r="A591" s="503"/>
      <c r="B591" s="515"/>
      <c r="C591" s="515">
        <v>606</v>
      </c>
      <c r="D591" s="516">
        <v>0</v>
      </c>
      <c r="E591" s="512" t="s">
        <v>408</v>
      </c>
      <c r="F591" s="521">
        <v>9973.56</v>
      </c>
      <c r="G591" s="521">
        <v>0</v>
      </c>
      <c r="H591" s="248">
        <f t="shared" si="125"/>
        <v>0</v>
      </c>
      <c r="I591" s="248">
        <f t="shared" si="126"/>
        <v>0</v>
      </c>
      <c r="J591" s="248"/>
      <c r="K591" s="522"/>
      <c r="L591" s="248"/>
      <c r="M591" s="248"/>
      <c r="N591" s="248"/>
      <c r="O591" s="248"/>
      <c r="P591" s="248"/>
      <c r="Q591" s="248">
        <f t="shared" si="127"/>
        <v>0</v>
      </c>
      <c r="R591" s="521">
        <v>0</v>
      </c>
      <c r="S591" s="248"/>
      <c r="T591" s="248"/>
      <c r="U591" s="248"/>
    </row>
    <row r="592" spans="1:21" s="501" customFormat="1" ht="8.25" x14ac:dyDescent="0.15">
      <c r="A592" s="503"/>
      <c r="B592" s="178">
        <v>92695</v>
      </c>
      <c r="C592" s="178"/>
      <c r="D592" s="179"/>
      <c r="E592" s="179" t="s">
        <v>106</v>
      </c>
      <c r="F592" s="521">
        <f>SUM(F593:F599)</f>
        <v>282430.39</v>
      </c>
      <c r="G592" s="521">
        <f t="shared" ref="G592:U592" si="128">SUM(G593:G599)</f>
        <v>18837.34</v>
      </c>
      <c r="H592" s="248">
        <f t="shared" si="125"/>
        <v>6.6697284240552159</v>
      </c>
      <c r="I592" s="521">
        <f t="shared" si="128"/>
        <v>18837.34</v>
      </c>
      <c r="J592" s="521">
        <f t="shared" si="128"/>
        <v>0</v>
      </c>
      <c r="K592" s="521">
        <f t="shared" si="128"/>
        <v>18837.34</v>
      </c>
      <c r="L592" s="521">
        <f t="shared" si="128"/>
        <v>0</v>
      </c>
      <c r="M592" s="521">
        <f t="shared" si="128"/>
        <v>0</v>
      </c>
      <c r="N592" s="521">
        <f t="shared" si="128"/>
        <v>0</v>
      </c>
      <c r="O592" s="521">
        <f t="shared" si="128"/>
        <v>0</v>
      </c>
      <c r="P592" s="521">
        <f t="shared" si="128"/>
        <v>0</v>
      </c>
      <c r="Q592" s="521">
        <f t="shared" si="128"/>
        <v>0</v>
      </c>
      <c r="R592" s="521">
        <f t="shared" si="128"/>
        <v>0</v>
      </c>
      <c r="S592" s="521">
        <f t="shared" si="128"/>
        <v>0</v>
      </c>
      <c r="T592" s="521">
        <f t="shared" si="128"/>
        <v>0</v>
      </c>
      <c r="U592" s="521">
        <f t="shared" si="128"/>
        <v>0</v>
      </c>
    </row>
    <row r="593" spans="1:21" s="501" customFormat="1" ht="16.5" x14ac:dyDescent="0.15">
      <c r="A593" s="503"/>
      <c r="B593" s="515"/>
      <c r="C593" s="515">
        <v>421</v>
      </c>
      <c r="D593" s="516">
        <v>0</v>
      </c>
      <c r="E593" s="512" t="s">
        <v>401</v>
      </c>
      <c r="F593" s="521">
        <v>53741.55</v>
      </c>
      <c r="G593" s="521">
        <v>0</v>
      </c>
      <c r="H593" s="248">
        <f t="shared" si="125"/>
        <v>0</v>
      </c>
      <c r="I593" s="248">
        <f t="shared" si="126"/>
        <v>0</v>
      </c>
      <c r="J593" s="248"/>
      <c r="K593" s="521">
        <v>0</v>
      </c>
      <c r="L593" s="248"/>
      <c r="M593" s="248"/>
      <c r="N593" s="248"/>
      <c r="O593" s="248"/>
      <c r="P593" s="248"/>
      <c r="Q593" s="248">
        <f t="shared" si="127"/>
        <v>0</v>
      </c>
      <c r="R593" s="248"/>
      <c r="S593" s="248"/>
      <c r="T593" s="248"/>
      <c r="U593" s="248"/>
    </row>
    <row r="594" spans="1:21" s="501" customFormat="1" ht="8.25" x14ac:dyDescent="0.15">
      <c r="A594" s="503"/>
      <c r="B594" s="515"/>
      <c r="C594" s="515">
        <v>426</v>
      </c>
      <c r="D594" s="516">
        <v>0</v>
      </c>
      <c r="E594" s="512" t="s">
        <v>406</v>
      </c>
      <c r="F594" s="521">
        <v>2500</v>
      </c>
      <c r="G594" s="521">
        <v>794.2</v>
      </c>
      <c r="H594" s="248">
        <f t="shared" si="125"/>
        <v>31.768000000000001</v>
      </c>
      <c r="I594" s="248">
        <f t="shared" si="126"/>
        <v>794.2</v>
      </c>
      <c r="J594" s="248"/>
      <c r="K594" s="521">
        <v>794.2</v>
      </c>
      <c r="L594" s="248"/>
      <c r="M594" s="248"/>
      <c r="N594" s="248"/>
      <c r="O594" s="248"/>
      <c r="P594" s="248"/>
      <c r="Q594" s="248">
        <f t="shared" si="127"/>
        <v>0</v>
      </c>
      <c r="R594" s="248"/>
      <c r="S594" s="248"/>
      <c r="T594" s="248"/>
      <c r="U594" s="248"/>
    </row>
    <row r="595" spans="1:21" s="501" customFormat="1" ht="16.5" x14ac:dyDescent="0.15">
      <c r="A595" s="503"/>
      <c r="B595" s="515"/>
      <c r="C595" s="515">
        <v>427</v>
      </c>
      <c r="D595" s="516">
        <v>0</v>
      </c>
      <c r="E595" s="512" t="s">
        <v>394</v>
      </c>
      <c r="F595" s="521">
        <v>6000</v>
      </c>
      <c r="G595" s="521">
        <v>0</v>
      </c>
      <c r="H595" s="248">
        <f t="shared" si="125"/>
        <v>0</v>
      </c>
      <c r="I595" s="248">
        <f t="shared" si="126"/>
        <v>0</v>
      </c>
      <c r="J595" s="248"/>
      <c r="K595" s="521">
        <v>0</v>
      </c>
      <c r="L595" s="248"/>
      <c r="M595" s="248"/>
      <c r="N595" s="248"/>
      <c r="O595" s="248"/>
      <c r="P595" s="248"/>
      <c r="Q595" s="248">
        <f t="shared" si="127"/>
        <v>0</v>
      </c>
      <c r="R595" s="248"/>
      <c r="S595" s="248"/>
      <c r="T595" s="248"/>
      <c r="U595" s="248"/>
    </row>
    <row r="596" spans="1:21" s="501" customFormat="1" ht="8.25" x14ac:dyDescent="0.15">
      <c r="A596" s="503"/>
      <c r="B596" s="515"/>
      <c r="C596" s="515">
        <v>430</v>
      </c>
      <c r="D596" s="516">
        <v>0</v>
      </c>
      <c r="E596" s="512" t="s">
        <v>395</v>
      </c>
      <c r="F596" s="521">
        <v>99000</v>
      </c>
      <c r="G596" s="521">
        <v>17730</v>
      </c>
      <c r="H596" s="248">
        <f t="shared" si="125"/>
        <v>17.909090909090907</v>
      </c>
      <c r="I596" s="248">
        <f t="shared" si="126"/>
        <v>17730</v>
      </c>
      <c r="J596" s="248"/>
      <c r="K596" s="521">
        <v>17730</v>
      </c>
      <c r="L596" s="248"/>
      <c r="M596" s="248"/>
      <c r="N596" s="248"/>
      <c r="O596" s="248"/>
      <c r="P596" s="248"/>
      <c r="Q596" s="248">
        <f t="shared" si="127"/>
        <v>0</v>
      </c>
      <c r="R596" s="248"/>
      <c r="S596" s="248"/>
      <c r="T596" s="248"/>
      <c r="U596" s="248"/>
    </row>
    <row r="597" spans="1:21" s="501" customFormat="1" ht="8.25" x14ac:dyDescent="0.15">
      <c r="A597" s="503"/>
      <c r="B597" s="515"/>
      <c r="C597" s="515">
        <v>443</v>
      </c>
      <c r="D597" s="516">
        <v>0</v>
      </c>
      <c r="E597" s="512" t="s">
        <v>405</v>
      </c>
      <c r="F597" s="521">
        <v>320</v>
      </c>
      <c r="G597" s="521">
        <v>313.14</v>
      </c>
      <c r="H597" s="248">
        <f t="shared" si="125"/>
        <v>97.856250000000003</v>
      </c>
      <c r="I597" s="248">
        <f t="shared" si="126"/>
        <v>313.14</v>
      </c>
      <c r="J597" s="248"/>
      <c r="K597" s="521">
        <v>313.14</v>
      </c>
      <c r="L597" s="248"/>
      <c r="M597" s="248"/>
      <c r="N597" s="248"/>
      <c r="O597" s="248"/>
      <c r="P597" s="248"/>
      <c r="Q597" s="248">
        <f t="shared" si="127"/>
        <v>0</v>
      </c>
      <c r="R597" s="248"/>
      <c r="S597" s="248"/>
      <c r="T597" s="248"/>
      <c r="U597" s="248"/>
    </row>
    <row r="598" spans="1:21" s="501" customFormat="1" ht="16.5" x14ac:dyDescent="0.15">
      <c r="A598" s="503"/>
      <c r="B598" s="515"/>
      <c r="C598" s="515">
        <v>605</v>
      </c>
      <c r="D598" s="516">
        <v>0</v>
      </c>
      <c r="E598" s="512" t="s">
        <v>409</v>
      </c>
      <c r="F598" s="521">
        <v>69502.009999999995</v>
      </c>
      <c r="G598" s="521">
        <v>0</v>
      </c>
      <c r="H598" s="248">
        <f t="shared" si="125"/>
        <v>0</v>
      </c>
      <c r="I598" s="248">
        <f t="shared" si="126"/>
        <v>0</v>
      </c>
      <c r="J598" s="248"/>
      <c r="K598" s="248"/>
      <c r="L598" s="248"/>
      <c r="M598" s="248"/>
      <c r="N598" s="248"/>
      <c r="O598" s="248"/>
      <c r="P598" s="248"/>
      <c r="Q598" s="248">
        <f t="shared" si="127"/>
        <v>0</v>
      </c>
      <c r="R598" s="521"/>
      <c r="S598" s="248"/>
      <c r="T598" s="248"/>
      <c r="U598" s="248"/>
    </row>
    <row r="599" spans="1:21" s="501" customFormat="1" ht="24.75" x14ac:dyDescent="0.15">
      <c r="A599" s="503"/>
      <c r="B599" s="515"/>
      <c r="C599" s="515">
        <v>606</v>
      </c>
      <c r="D599" s="516">
        <v>0</v>
      </c>
      <c r="E599" s="512" t="s">
        <v>408</v>
      </c>
      <c r="F599" s="521">
        <v>51366.83</v>
      </c>
      <c r="G599" s="521">
        <v>0</v>
      </c>
      <c r="H599" s="248">
        <f t="shared" si="125"/>
        <v>0</v>
      </c>
      <c r="I599" s="248">
        <f t="shared" si="126"/>
        <v>0</v>
      </c>
      <c r="J599" s="248"/>
      <c r="K599" s="248"/>
      <c r="L599" s="248"/>
      <c r="M599" s="248"/>
      <c r="N599" s="248"/>
      <c r="O599" s="248"/>
      <c r="P599" s="248"/>
      <c r="Q599" s="248">
        <f t="shared" si="127"/>
        <v>0</v>
      </c>
      <c r="R599" s="521"/>
      <c r="S599" s="248"/>
      <c r="T599" s="248"/>
      <c r="U599" s="248"/>
    </row>
    <row r="600" spans="1:21" s="252" customFormat="1" ht="8.25" x14ac:dyDescent="0.15">
      <c r="A600" s="575" t="s">
        <v>131</v>
      </c>
      <c r="B600" s="575"/>
      <c r="C600" s="575"/>
      <c r="D600" s="575"/>
      <c r="E600" s="575"/>
      <c r="F600" s="525">
        <f>F572+F543+F495+F461+F445+F431+F354+F333+F236+F233+F230+F190+F179+F93+F79+F54+F50+F34+F30+F26+F11</f>
        <v>74113967.590000004</v>
      </c>
      <c r="G600" s="525">
        <f>G572+G543+G495+G461+G445+G431+G354+G333+G236+G233+G230+G190+G179+G93+G79+G54+G50+G34+G30+G26+G11</f>
        <v>33913279.200000003</v>
      </c>
      <c r="H600" s="525">
        <f>G600/F600*100</f>
        <v>45.758283226191537</v>
      </c>
      <c r="I600" s="525">
        <f t="shared" ref="I600:U600" si="129">I572+I543+I495+I461+I445+I431+I354+I333+I236+I233+I230+I190+I179+I93+I79+I54+I50+I34+I30+I26+I11</f>
        <v>31447088.740000002</v>
      </c>
      <c r="J600" s="525">
        <f t="shared" si="129"/>
        <v>12670600.07</v>
      </c>
      <c r="K600" s="525">
        <f t="shared" si="129"/>
        <v>7967995.6100000003</v>
      </c>
      <c r="L600" s="525">
        <f t="shared" si="129"/>
        <v>1115282</v>
      </c>
      <c r="M600" s="525">
        <f t="shared" si="129"/>
        <v>9406628.459999999</v>
      </c>
      <c r="N600" s="525">
        <f t="shared" si="129"/>
        <v>144998.79999999999</v>
      </c>
      <c r="O600" s="525">
        <f t="shared" si="129"/>
        <v>0</v>
      </c>
      <c r="P600" s="525">
        <f t="shared" si="129"/>
        <v>141583.79999999999</v>
      </c>
      <c r="Q600" s="525">
        <f t="shared" si="129"/>
        <v>2466190.46</v>
      </c>
      <c r="R600" s="525">
        <f t="shared" si="129"/>
        <v>2466190.46</v>
      </c>
      <c r="S600" s="525">
        <f t="shared" si="129"/>
        <v>1309950</v>
      </c>
      <c r="T600" s="525">
        <f t="shared" si="129"/>
        <v>0</v>
      </c>
      <c r="U600" s="525">
        <f t="shared" si="129"/>
        <v>0</v>
      </c>
    </row>
    <row r="601" spans="1:21" s="252" customFormat="1" ht="8.25" x14ac:dyDescent="0.15">
      <c r="B601" s="517"/>
      <c r="C601" s="517"/>
      <c r="D601" s="518"/>
      <c r="E601" s="513"/>
      <c r="I601" s="254"/>
    </row>
    <row r="602" spans="1:21" x14ac:dyDescent="0.25">
      <c r="F602" s="247"/>
      <c r="G602" s="247"/>
      <c r="H602" s="247"/>
      <c r="I602" s="247"/>
      <c r="J602" s="247"/>
      <c r="K602" s="247"/>
      <c r="L602" s="247"/>
      <c r="M602" s="247"/>
      <c r="N602" s="247"/>
      <c r="O602" s="247"/>
      <c r="P602" s="247"/>
      <c r="Q602" s="247"/>
      <c r="R602" s="247"/>
      <c r="S602" s="247"/>
      <c r="T602" s="247"/>
      <c r="U602" s="247"/>
    </row>
    <row r="603" spans="1:21" x14ac:dyDescent="0.25">
      <c r="H603" s="67"/>
    </row>
    <row r="604" spans="1:21" x14ac:dyDescent="0.25">
      <c r="H604" s="67"/>
    </row>
    <row r="605" spans="1:21" x14ac:dyDescent="0.25">
      <c r="H605" s="67"/>
    </row>
    <row r="606" spans="1:21" x14ac:dyDescent="0.25">
      <c r="H606" s="67"/>
    </row>
    <row r="607" spans="1:21" x14ac:dyDescent="0.25">
      <c r="H607" s="67"/>
    </row>
    <row r="608" spans="1:21" x14ac:dyDescent="0.25">
      <c r="H608" s="67"/>
    </row>
    <row r="609" spans="8:8" x14ac:dyDescent="0.25">
      <c r="H609" s="67"/>
    </row>
    <row r="610" spans="8:8" x14ac:dyDescent="0.25">
      <c r="H610" s="67"/>
    </row>
    <row r="611" spans="8:8" x14ac:dyDescent="0.25">
      <c r="H611" s="67"/>
    </row>
    <row r="612" spans="8:8" x14ac:dyDescent="0.25">
      <c r="H612" s="67"/>
    </row>
    <row r="613" spans="8:8" x14ac:dyDescent="0.25">
      <c r="H613" s="67"/>
    </row>
    <row r="614" spans="8:8" x14ac:dyDescent="0.25">
      <c r="H614" s="67"/>
    </row>
    <row r="615" spans="8:8" x14ac:dyDescent="0.25">
      <c r="H615" s="67"/>
    </row>
    <row r="616" spans="8:8" x14ac:dyDescent="0.25">
      <c r="H616" s="67"/>
    </row>
    <row r="617" spans="8:8" x14ac:dyDescent="0.25">
      <c r="H617" s="67"/>
    </row>
    <row r="618" spans="8:8" x14ac:dyDescent="0.25">
      <c r="H618" s="67"/>
    </row>
    <row r="619" spans="8:8" x14ac:dyDescent="0.25">
      <c r="H619" s="67"/>
    </row>
    <row r="620" spans="8:8" x14ac:dyDescent="0.25">
      <c r="H620" s="67"/>
    </row>
    <row r="621" spans="8:8" x14ac:dyDescent="0.25">
      <c r="H621" s="67"/>
    </row>
    <row r="622" spans="8:8" x14ac:dyDescent="0.25">
      <c r="H622" s="67"/>
    </row>
    <row r="623" spans="8:8" x14ac:dyDescent="0.25">
      <c r="H623" s="67"/>
    </row>
    <row r="624" spans="8:8" x14ac:dyDescent="0.25">
      <c r="H624" s="67"/>
    </row>
    <row r="625" spans="8:8" x14ac:dyDescent="0.25">
      <c r="H625" s="67"/>
    </row>
    <row r="626" spans="8:8" x14ac:dyDescent="0.25">
      <c r="H626" s="67"/>
    </row>
    <row r="627" spans="8:8" x14ac:dyDescent="0.25">
      <c r="H627" s="67"/>
    </row>
    <row r="628" spans="8:8" x14ac:dyDescent="0.25">
      <c r="H628" s="67"/>
    </row>
    <row r="629" spans="8:8" x14ac:dyDescent="0.25">
      <c r="H629" s="67"/>
    </row>
    <row r="630" spans="8:8" x14ac:dyDescent="0.25">
      <c r="H630" s="67"/>
    </row>
    <row r="631" spans="8:8" x14ac:dyDescent="0.25">
      <c r="H631" s="67"/>
    </row>
    <row r="632" spans="8:8" x14ac:dyDescent="0.25">
      <c r="H632" s="67"/>
    </row>
    <row r="633" spans="8:8" x14ac:dyDescent="0.25">
      <c r="H633" s="67"/>
    </row>
    <row r="634" spans="8:8" x14ac:dyDescent="0.25">
      <c r="H634" s="67"/>
    </row>
    <row r="635" spans="8:8" x14ac:dyDescent="0.25">
      <c r="H635" s="67"/>
    </row>
    <row r="636" spans="8:8" x14ac:dyDescent="0.25">
      <c r="H636" s="67"/>
    </row>
    <row r="637" spans="8:8" x14ac:dyDescent="0.25">
      <c r="H637" s="67"/>
    </row>
    <row r="638" spans="8:8" x14ac:dyDescent="0.25">
      <c r="H638" s="67"/>
    </row>
    <row r="639" spans="8:8" x14ac:dyDescent="0.25">
      <c r="H639" s="67"/>
    </row>
    <row r="640" spans="8:8" x14ac:dyDescent="0.25">
      <c r="H640" s="67"/>
    </row>
    <row r="641" spans="8:8" x14ac:dyDescent="0.25">
      <c r="H641" s="67"/>
    </row>
    <row r="642" spans="8:8" x14ac:dyDescent="0.25">
      <c r="H642" s="67"/>
    </row>
    <row r="643" spans="8:8" x14ac:dyDescent="0.25">
      <c r="H643" s="67"/>
    </row>
    <row r="644" spans="8:8" x14ac:dyDescent="0.25">
      <c r="H644" s="67"/>
    </row>
    <row r="645" spans="8:8" x14ac:dyDescent="0.25">
      <c r="H645" s="67"/>
    </row>
    <row r="646" spans="8:8" x14ac:dyDescent="0.25">
      <c r="H646" s="67"/>
    </row>
    <row r="647" spans="8:8" x14ac:dyDescent="0.25">
      <c r="H647" s="67"/>
    </row>
    <row r="648" spans="8:8" x14ac:dyDescent="0.25">
      <c r="H648" s="67"/>
    </row>
    <row r="649" spans="8:8" x14ac:dyDescent="0.25">
      <c r="H649" s="67"/>
    </row>
    <row r="650" spans="8:8" x14ac:dyDescent="0.25">
      <c r="H650" s="67"/>
    </row>
    <row r="651" spans="8:8" x14ac:dyDescent="0.25">
      <c r="H651" s="67"/>
    </row>
    <row r="652" spans="8:8" x14ac:dyDescent="0.25">
      <c r="H652" s="67"/>
    </row>
    <row r="653" spans="8:8" x14ac:dyDescent="0.25">
      <c r="H653" s="67"/>
    </row>
    <row r="654" spans="8:8" x14ac:dyDescent="0.25">
      <c r="H654" s="67"/>
    </row>
    <row r="655" spans="8:8" x14ac:dyDescent="0.25">
      <c r="H655" s="67"/>
    </row>
    <row r="656" spans="8:8" x14ac:dyDescent="0.25">
      <c r="H656" s="67"/>
    </row>
    <row r="657" spans="8:8" x14ac:dyDescent="0.25">
      <c r="H657" s="67"/>
    </row>
    <row r="658" spans="8:8" x14ac:dyDescent="0.25">
      <c r="H658" s="67"/>
    </row>
    <row r="659" spans="8:8" x14ac:dyDescent="0.25">
      <c r="H659" s="67"/>
    </row>
    <row r="660" spans="8:8" x14ac:dyDescent="0.25">
      <c r="H660" s="67"/>
    </row>
    <row r="661" spans="8:8" x14ac:dyDescent="0.25">
      <c r="H661" s="67"/>
    </row>
    <row r="662" spans="8:8" x14ac:dyDescent="0.25">
      <c r="H662" s="67"/>
    </row>
    <row r="663" spans="8:8" x14ac:dyDescent="0.25">
      <c r="H663" s="67"/>
    </row>
    <row r="664" spans="8:8" x14ac:dyDescent="0.25">
      <c r="H664" s="67"/>
    </row>
    <row r="665" spans="8:8" x14ac:dyDescent="0.25">
      <c r="H665" s="67"/>
    </row>
    <row r="666" spans="8:8" x14ac:dyDescent="0.25">
      <c r="H666" s="67"/>
    </row>
    <row r="667" spans="8:8" x14ac:dyDescent="0.25">
      <c r="H667" s="67"/>
    </row>
    <row r="668" spans="8:8" x14ac:dyDescent="0.25">
      <c r="H668" s="67"/>
    </row>
    <row r="669" spans="8:8" x14ac:dyDescent="0.25">
      <c r="H669" s="67"/>
    </row>
    <row r="670" spans="8:8" x14ac:dyDescent="0.25">
      <c r="H670" s="67"/>
    </row>
    <row r="671" spans="8:8" x14ac:dyDescent="0.25">
      <c r="H671" s="67"/>
    </row>
    <row r="672" spans="8:8" x14ac:dyDescent="0.25">
      <c r="H672" s="67"/>
    </row>
    <row r="673" spans="8:8" x14ac:dyDescent="0.25">
      <c r="H673" s="67"/>
    </row>
    <row r="674" spans="8:8" x14ac:dyDescent="0.25">
      <c r="H674" s="67"/>
    </row>
    <row r="675" spans="8:8" x14ac:dyDescent="0.25">
      <c r="H675" s="67"/>
    </row>
    <row r="676" spans="8:8" x14ac:dyDescent="0.25">
      <c r="H676" s="67"/>
    </row>
    <row r="677" spans="8:8" x14ac:dyDescent="0.25">
      <c r="H677" s="67"/>
    </row>
    <row r="678" spans="8:8" x14ac:dyDescent="0.25">
      <c r="H678" s="67"/>
    </row>
    <row r="679" spans="8:8" x14ac:dyDescent="0.25">
      <c r="H679" s="67"/>
    </row>
    <row r="680" spans="8:8" x14ac:dyDescent="0.25">
      <c r="H680" s="67"/>
    </row>
    <row r="681" spans="8:8" x14ac:dyDescent="0.25">
      <c r="H681" s="67"/>
    </row>
    <row r="682" spans="8:8" x14ac:dyDescent="0.25">
      <c r="H682" s="67"/>
    </row>
    <row r="683" spans="8:8" x14ac:dyDescent="0.25">
      <c r="H683" s="67"/>
    </row>
    <row r="684" spans="8:8" x14ac:dyDescent="0.25">
      <c r="H684" s="67"/>
    </row>
    <row r="685" spans="8:8" x14ac:dyDescent="0.25">
      <c r="H685" s="67"/>
    </row>
    <row r="686" spans="8:8" x14ac:dyDescent="0.25">
      <c r="H686" s="67"/>
    </row>
    <row r="687" spans="8:8" x14ac:dyDescent="0.25">
      <c r="H687" s="67"/>
    </row>
    <row r="688" spans="8:8" x14ac:dyDescent="0.25">
      <c r="H688" s="67"/>
    </row>
    <row r="689" spans="8:8" x14ac:dyDescent="0.25">
      <c r="H689" s="67"/>
    </row>
    <row r="690" spans="8:8" x14ac:dyDescent="0.25">
      <c r="H690" s="67"/>
    </row>
    <row r="691" spans="8:8" x14ac:dyDescent="0.25">
      <c r="H691" s="67"/>
    </row>
    <row r="692" spans="8:8" x14ac:dyDescent="0.25">
      <c r="H692" s="67"/>
    </row>
    <row r="693" spans="8:8" x14ac:dyDescent="0.25">
      <c r="H693" s="67"/>
    </row>
    <row r="694" spans="8:8" x14ac:dyDescent="0.25">
      <c r="H694" s="67"/>
    </row>
    <row r="695" spans="8:8" x14ac:dyDescent="0.25">
      <c r="H695" s="67"/>
    </row>
    <row r="696" spans="8:8" x14ac:dyDescent="0.25">
      <c r="H696" s="67"/>
    </row>
    <row r="697" spans="8:8" x14ac:dyDescent="0.25">
      <c r="H697" s="67"/>
    </row>
    <row r="698" spans="8:8" x14ac:dyDescent="0.25">
      <c r="H698" s="67"/>
    </row>
    <row r="699" spans="8:8" x14ac:dyDescent="0.25">
      <c r="H699" s="67"/>
    </row>
    <row r="700" spans="8:8" x14ac:dyDescent="0.25">
      <c r="H700" s="67"/>
    </row>
    <row r="701" spans="8:8" x14ac:dyDescent="0.25">
      <c r="H701" s="67"/>
    </row>
    <row r="702" spans="8:8" x14ac:dyDescent="0.25">
      <c r="H702" s="67"/>
    </row>
    <row r="703" spans="8:8" x14ac:dyDescent="0.25">
      <c r="H703" s="67"/>
    </row>
    <row r="704" spans="8:8" x14ac:dyDescent="0.25">
      <c r="H704" s="67"/>
    </row>
    <row r="705" spans="8:8" x14ac:dyDescent="0.25">
      <c r="H705" s="67"/>
    </row>
    <row r="706" spans="8:8" x14ac:dyDescent="0.25">
      <c r="H706" s="67"/>
    </row>
    <row r="707" spans="8:8" x14ac:dyDescent="0.25">
      <c r="H707" s="67"/>
    </row>
    <row r="708" spans="8:8" x14ac:dyDescent="0.25">
      <c r="H708" s="67"/>
    </row>
    <row r="709" spans="8:8" x14ac:dyDescent="0.25">
      <c r="H709" s="67"/>
    </row>
    <row r="710" spans="8:8" x14ac:dyDescent="0.25">
      <c r="H710" s="67"/>
    </row>
    <row r="711" spans="8:8" x14ac:dyDescent="0.25">
      <c r="H711" s="67"/>
    </row>
    <row r="712" spans="8:8" x14ac:dyDescent="0.25">
      <c r="H712" s="67"/>
    </row>
    <row r="713" spans="8:8" x14ac:dyDescent="0.25">
      <c r="H713" s="67"/>
    </row>
    <row r="714" spans="8:8" x14ac:dyDescent="0.25">
      <c r="H714" s="67"/>
    </row>
    <row r="715" spans="8:8" x14ac:dyDescent="0.25">
      <c r="H715" s="67"/>
    </row>
    <row r="716" spans="8:8" x14ac:dyDescent="0.25">
      <c r="H716" s="67"/>
    </row>
    <row r="717" spans="8:8" x14ac:dyDescent="0.25">
      <c r="H717" s="67"/>
    </row>
    <row r="718" spans="8:8" x14ac:dyDescent="0.25">
      <c r="H718" s="67"/>
    </row>
    <row r="719" spans="8:8" x14ac:dyDescent="0.25">
      <c r="H719" s="67"/>
    </row>
    <row r="720" spans="8:8" x14ac:dyDescent="0.25">
      <c r="H720" s="67"/>
    </row>
    <row r="721" spans="8:8" x14ac:dyDescent="0.25">
      <c r="H721" s="67"/>
    </row>
    <row r="722" spans="8:8" x14ac:dyDescent="0.25">
      <c r="H722" s="67"/>
    </row>
    <row r="723" spans="8:8" x14ac:dyDescent="0.25">
      <c r="H723" s="67"/>
    </row>
    <row r="724" spans="8:8" x14ac:dyDescent="0.25">
      <c r="H724" s="67"/>
    </row>
    <row r="725" spans="8:8" x14ac:dyDescent="0.25">
      <c r="H725" s="67"/>
    </row>
    <row r="726" spans="8:8" x14ac:dyDescent="0.25">
      <c r="H726" s="67"/>
    </row>
    <row r="727" spans="8:8" x14ac:dyDescent="0.25">
      <c r="H727" s="67"/>
    </row>
    <row r="728" spans="8:8" x14ac:dyDescent="0.25">
      <c r="H728" s="67"/>
    </row>
    <row r="729" spans="8:8" x14ac:dyDescent="0.25">
      <c r="H729" s="67"/>
    </row>
    <row r="730" spans="8:8" x14ac:dyDescent="0.25">
      <c r="H730" s="67"/>
    </row>
    <row r="731" spans="8:8" x14ac:dyDescent="0.25">
      <c r="H731" s="67"/>
    </row>
    <row r="732" spans="8:8" x14ac:dyDescent="0.25">
      <c r="H732" s="67"/>
    </row>
    <row r="733" spans="8:8" x14ac:dyDescent="0.25">
      <c r="H733" s="67"/>
    </row>
    <row r="734" spans="8:8" x14ac:dyDescent="0.25">
      <c r="H734" s="67"/>
    </row>
    <row r="735" spans="8:8" x14ac:dyDescent="0.25">
      <c r="H735" s="67"/>
    </row>
    <row r="736" spans="8:8" x14ac:dyDescent="0.25">
      <c r="H736" s="67"/>
    </row>
    <row r="737" spans="8:8" x14ac:dyDescent="0.25">
      <c r="H737" s="67"/>
    </row>
    <row r="738" spans="8:8" x14ac:dyDescent="0.25">
      <c r="H738" s="67"/>
    </row>
    <row r="739" spans="8:8" x14ac:dyDescent="0.25">
      <c r="H739" s="67"/>
    </row>
    <row r="740" spans="8:8" x14ac:dyDescent="0.25">
      <c r="H740" s="67"/>
    </row>
    <row r="741" spans="8:8" x14ac:dyDescent="0.25">
      <c r="H741" s="67"/>
    </row>
    <row r="742" spans="8:8" x14ac:dyDescent="0.25">
      <c r="H742" s="67"/>
    </row>
    <row r="743" spans="8:8" x14ac:dyDescent="0.25">
      <c r="H743" s="67"/>
    </row>
    <row r="744" spans="8:8" x14ac:dyDescent="0.25">
      <c r="H744" s="67"/>
    </row>
    <row r="745" spans="8:8" x14ac:dyDescent="0.25">
      <c r="H745" s="67"/>
    </row>
    <row r="746" spans="8:8" x14ac:dyDescent="0.25">
      <c r="H746" s="67"/>
    </row>
    <row r="747" spans="8:8" x14ac:dyDescent="0.25">
      <c r="H747" s="67"/>
    </row>
    <row r="748" spans="8:8" x14ac:dyDescent="0.25">
      <c r="H748" s="67"/>
    </row>
    <row r="749" spans="8:8" x14ac:dyDescent="0.25">
      <c r="H749" s="67"/>
    </row>
    <row r="750" spans="8:8" x14ac:dyDescent="0.25">
      <c r="H750" s="67"/>
    </row>
    <row r="751" spans="8:8" x14ac:dyDescent="0.25">
      <c r="H751" s="67"/>
    </row>
    <row r="752" spans="8:8" x14ac:dyDescent="0.25">
      <c r="H752" s="67"/>
    </row>
    <row r="753" spans="8:8" x14ac:dyDescent="0.25">
      <c r="H753" s="67"/>
    </row>
    <row r="754" spans="8:8" x14ac:dyDescent="0.25">
      <c r="H754" s="67"/>
    </row>
    <row r="755" spans="8:8" x14ac:dyDescent="0.25">
      <c r="H755" s="67"/>
    </row>
    <row r="756" spans="8:8" x14ac:dyDescent="0.25">
      <c r="H756" s="67"/>
    </row>
    <row r="757" spans="8:8" x14ac:dyDescent="0.25">
      <c r="H757" s="67"/>
    </row>
    <row r="758" spans="8:8" x14ac:dyDescent="0.25">
      <c r="H758" s="67"/>
    </row>
    <row r="759" spans="8:8" x14ac:dyDescent="0.25">
      <c r="H759" s="67"/>
    </row>
    <row r="760" spans="8:8" x14ac:dyDescent="0.25">
      <c r="H760" s="67"/>
    </row>
    <row r="761" spans="8:8" x14ac:dyDescent="0.25">
      <c r="H761" s="67"/>
    </row>
    <row r="762" spans="8:8" x14ac:dyDescent="0.25">
      <c r="H762" s="67"/>
    </row>
    <row r="763" spans="8:8" x14ac:dyDescent="0.25">
      <c r="H763" s="67"/>
    </row>
    <row r="764" spans="8:8" x14ac:dyDescent="0.25">
      <c r="H764" s="67"/>
    </row>
    <row r="765" spans="8:8" x14ac:dyDescent="0.25">
      <c r="H765" s="67"/>
    </row>
    <row r="766" spans="8:8" x14ac:dyDescent="0.25">
      <c r="H766" s="67"/>
    </row>
    <row r="767" spans="8:8" x14ac:dyDescent="0.25">
      <c r="H767" s="67"/>
    </row>
    <row r="768" spans="8:8" x14ac:dyDescent="0.25">
      <c r="H768" s="67"/>
    </row>
    <row r="769" spans="8:8" x14ac:dyDescent="0.25">
      <c r="H769" s="67"/>
    </row>
    <row r="770" spans="8:8" x14ac:dyDescent="0.25">
      <c r="H770" s="67"/>
    </row>
    <row r="771" spans="8:8" x14ac:dyDescent="0.25">
      <c r="H771" s="67"/>
    </row>
    <row r="772" spans="8:8" x14ac:dyDescent="0.25">
      <c r="H772" s="67"/>
    </row>
    <row r="773" spans="8:8" x14ac:dyDescent="0.25">
      <c r="H773" s="67"/>
    </row>
    <row r="774" spans="8:8" x14ac:dyDescent="0.25">
      <c r="H774" s="67"/>
    </row>
    <row r="775" spans="8:8" x14ac:dyDescent="0.25">
      <c r="H775" s="67"/>
    </row>
    <row r="776" spans="8:8" x14ac:dyDescent="0.25">
      <c r="H776" s="67"/>
    </row>
    <row r="777" spans="8:8" x14ac:dyDescent="0.25">
      <c r="H777" s="67"/>
    </row>
    <row r="778" spans="8:8" x14ac:dyDescent="0.25">
      <c r="H778" s="67"/>
    </row>
    <row r="779" spans="8:8" x14ac:dyDescent="0.25">
      <c r="H779" s="67"/>
    </row>
    <row r="780" spans="8:8" x14ac:dyDescent="0.25">
      <c r="H780" s="67"/>
    </row>
    <row r="781" spans="8:8" x14ac:dyDescent="0.25">
      <c r="H781" s="67"/>
    </row>
    <row r="782" spans="8:8" x14ac:dyDescent="0.25">
      <c r="H782" s="67"/>
    </row>
    <row r="783" spans="8:8" x14ac:dyDescent="0.25">
      <c r="H783" s="67"/>
    </row>
    <row r="784" spans="8:8" x14ac:dyDescent="0.25">
      <c r="H784" s="67"/>
    </row>
    <row r="785" spans="8:8" x14ac:dyDescent="0.25">
      <c r="H785" s="67"/>
    </row>
    <row r="786" spans="8:8" x14ac:dyDescent="0.25">
      <c r="H786" s="67"/>
    </row>
    <row r="787" spans="8:8" x14ac:dyDescent="0.25">
      <c r="H787" s="67"/>
    </row>
    <row r="788" spans="8:8" x14ac:dyDescent="0.25">
      <c r="H788" s="67"/>
    </row>
    <row r="789" spans="8:8" x14ac:dyDescent="0.25">
      <c r="H789" s="67"/>
    </row>
    <row r="790" spans="8:8" x14ac:dyDescent="0.25">
      <c r="H790" s="67"/>
    </row>
    <row r="791" spans="8:8" x14ac:dyDescent="0.25">
      <c r="H791" s="67"/>
    </row>
    <row r="792" spans="8:8" x14ac:dyDescent="0.25">
      <c r="H792" s="67"/>
    </row>
    <row r="793" spans="8:8" x14ac:dyDescent="0.25">
      <c r="H793" s="67"/>
    </row>
    <row r="794" spans="8:8" x14ac:dyDescent="0.25">
      <c r="H794" s="67"/>
    </row>
    <row r="795" spans="8:8" x14ac:dyDescent="0.25">
      <c r="H795" s="67"/>
    </row>
    <row r="796" spans="8:8" x14ac:dyDescent="0.25">
      <c r="H796" s="67"/>
    </row>
    <row r="797" spans="8:8" x14ac:dyDescent="0.25">
      <c r="H797" s="67"/>
    </row>
    <row r="798" spans="8:8" x14ac:dyDescent="0.25">
      <c r="H798" s="67"/>
    </row>
    <row r="799" spans="8:8" x14ac:dyDescent="0.25">
      <c r="H799" s="67"/>
    </row>
    <row r="800" spans="8:8" x14ac:dyDescent="0.25">
      <c r="H800" s="67"/>
    </row>
    <row r="801" spans="8:8" x14ac:dyDescent="0.25">
      <c r="H801" s="67"/>
    </row>
    <row r="802" spans="8:8" x14ac:dyDescent="0.25">
      <c r="H802" s="67"/>
    </row>
    <row r="803" spans="8:8" x14ac:dyDescent="0.25">
      <c r="H803" s="67"/>
    </row>
    <row r="804" spans="8:8" x14ac:dyDescent="0.25">
      <c r="H804" s="67"/>
    </row>
    <row r="805" spans="8:8" x14ac:dyDescent="0.25">
      <c r="H805" s="67"/>
    </row>
    <row r="806" spans="8:8" x14ac:dyDescent="0.25">
      <c r="H806" s="67"/>
    </row>
    <row r="807" spans="8:8" x14ac:dyDescent="0.25">
      <c r="H807" s="67"/>
    </row>
    <row r="808" spans="8:8" x14ac:dyDescent="0.25">
      <c r="H808" s="67"/>
    </row>
    <row r="809" spans="8:8" x14ac:dyDescent="0.25">
      <c r="H809" s="67"/>
    </row>
    <row r="810" spans="8:8" x14ac:dyDescent="0.25">
      <c r="H810" s="67"/>
    </row>
    <row r="811" spans="8:8" x14ac:dyDescent="0.25">
      <c r="H811" s="67"/>
    </row>
    <row r="812" spans="8:8" x14ac:dyDescent="0.25">
      <c r="H812" s="67"/>
    </row>
    <row r="813" spans="8:8" x14ac:dyDescent="0.25">
      <c r="H813" s="67"/>
    </row>
    <row r="814" spans="8:8" x14ac:dyDescent="0.25">
      <c r="H814" s="67"/>
    </row>
    <row r="815" spans="8:8" x14ac:dyDescent="0.25">
      <c r="H815" s="67"/>
    </row>
    <row r="816" spans="8:8" x14ac:dyDescent="0.25">
      <c r="H816" s="67"/>
    </row>
    <row r="817" spans="8:8" x14ac:dyDescent="0.25">
      <c r="H817" s="67"/>
    </row>
    <row r="818" spans="8:8" x14ac:dyDescent="0.25">
      <c r="H818" s="67"/>
    </row>
    <row r="819" spans="8:8" x14ac:dyDescent="0.25">
      <c r="H819" s="67"/>
    </row>
    <row r="820" spans="8:8" x14ac:dyDescent="0.25">
      <c r="H820" s="67"/>
    </row>
    <row r="821" spans="8:8" x14ac:dyDescent="0.25">
      <c r="H821" s="67"/>
    </row>
    <row r="822" spans="8:8" x14ac:dyDescent="0.25">
      <c r="H822" s="67"/>
    </row>
    <row r="823" spans="8:8" x14ac:dyDescent="0.25">
      <c r="H823" s="67"/>
    </row>
    <row r="824" spans="8:8" x14ac:dyDescent="0.25">
      <c r="H824" s="67"/>
    </row>
    <row r="825" spans="8:8" x14ac:dyDescent="0.25">
      <c r="H825" s="67"/>
    </row>
    <row r="826" spans="8:8" x14ac:dyDescent="0.25">
      <c r="H826" s="67"/>
    </row>
    <row r="827" spans="8:8" x14ac:dyDescent="0.25">
      <c r="H827" s="67"/>
    </row>
    <row r="828" spans="8:8" x14ac:dyDescent="0.25">
      <c r="H828" s="67"/>
    </row>
    <row r="829" spans="8:8" x14ac:dyDescent="0.25">
      <c r="H829" s="67"/>
    </row>
    <row r="830" spans="8:8" x14ac:dyDescent="0.25">
      <c r="H830" s="67"/>
    </row>
    <row r="831" spans="8:8" x14ac:dyDescent="0.25">
      <c r="H831" s="67"/>
    </row>
    <row r="832" spans="8:8" x14ac:dyDescent="0.25">
      <c r="H832" s="67"/>
    </row>
    <row r="833" spans="8:8" x14ac:dyDescent="0.25">
      <c r="H833" s="67"/>
    </row>
    <row r="834" spans="8:8" x14ac:dyDescent="0.25">
      <c r="H834" s="67"/>
    </row>
    <row r="835" spans="8:8" x14ac:dyDescent="0.25">
      <c r="H835" s="67"/>
    </row>
    <row r="836" spans="8:8" x14ac:dyDescent="0.25">
      <c r="H836" s="67"/>
    </row>
    <row r="837" spans="8:8" x14ac:dyDescent="0.25">
      <c r="H837" s="67"/>
    </row>
    <row r="838" spans="8:8" x14ac:dyDescent="0.25">
      <c r="H838" s="67"/>
    </row>
    <row r="839" spans="8:8" x14ac:dyDescent="0.25">
      <c r="H839" s="67"/>
    </row>
    <row r="840" spans="8:8" x14ac:dyDescent="0.25">
      <c r="H840" s="67"/>
    </row>
    <row r="841" spans="8:8" x14ac:dyDescent="0.25">
      <c r="H841" s="67"/>
    </row>
    <row r="842" spans="8:8" x14ac:dyDescent="0.25">
      <c r="H842" s="67"/>
    </row>
    <row r="843" spans="8:8" x14ac:dyDescent="0.25">
      <c r="H843" s="67"/>
    </row>
    <row r="844" spans="8:8" x14ac:dyDescent="0.25">
      <c r="H844" s="67"/>
    </row>
    <row r="845" spans="8:8" x14ac:dyDescent="0.25">
      <c r="H845" s="67"/>
    </row>
    <row r="846" spans="8:8" x14ac:dyDescent="0.25">
      <c r="H846" s="67"/>
    </row>
    <row r="847" spans="8:8" x14ac:dyDescent="0.25">
      <c r="H847" s="67"/>
    </row>
    <row r="848" spans="8:8" x14ac:dyDescent="0.25">
      <c r="H848" s="67"/>
    </row>
    <row r="849" spans="8:8" x14ac:dyDescent="0.25">
      <c r="H849" s="67"/>
    </row>
    <row r="850" spans="8:8" x14ac:dyDescent="0.25">
      <c r="H850" s="67"/>
    </row>
    <row r="851" spans="8:8" x14ac:dyDescent="0.25">
      <c r="H851" s="67"/>
    </row>
    <row r="852" spans="8:8" x14ac:dyDescent="0.25">
      <c r="H852" s="67"/>
    </row>
    <row r="853" spans="8:8" x14ac:dyDescent="0.25">
      <c r="H853" s="67"/>
    </row>
    <row r="854" spans="8:8" x14ac:dyDescent="0.25">
      <c r="H854" s="67"/>
    </row>
    <row r="855" spans="8:8" x14ac:dyDescent="0.25">
      <c r="H855" s="67"/>
    </row>
    <row r="856" spans="8:8" x14ac:dyDescent="0.25">
      <c r="H856" s="67"/>
    </row>
    <row r="857" spans="8:8" x14ac:dyDescent="0.25">
      <c r="H857" s="67"/>
    </row>
    <row r="858" spans="8:8" x14ac:dyDescent="0.25">
      <c r="H858" s="67"/>
    </row>
    <row r="859" spans="8:8" x14ac:dyDescent="0.25">
      <c r="H859" s="67"/>
    </row>
    <row r="860" spans="8:8" x14ac:dyDescent="0.25">
      <c r="H860" s="67"/>
    </row>
    <row r="861" spans="8:8" x14ac:dyDescent="0.25">
      <c r="H861" s="67"/>
    </row>
    <row r="862" spans="8:8" x14ac:dyDescent="0.25">
      <c r="H862" s="67"/>
    </row>
    <row r="863" spans="8:8" x14ac:dyDescent="0.25">
      <c r="H863" s="67"/>
    </row>
    <row r="864" spans="8:8" x14ac:dyDescent="0.25">
      <c r="H864" s="67"/>
    </row>
    <row r="865" spans="8:8" x14ac:dyDescent="0.25">
      <c r="H865" s="67"/>
    </row>
    <row r="866" spans="8:8" x14ac:dyDescent="0.25">
      <c r="H866" s="67"/>
    </row>
    <row r="867" spans="8:8" x14ac:dyDescent="0.25">
      <c r="H867" s="67"/>
    </row>
    <row r="868" spans="8:8" x14ac:dyDescent="0.25">
      <c r="H868" s="67"/>
    </row>
    <row r="869" spans="8:8" x14ac:dyDescent="0.25">
      <c r="H869" s="67"/>
    </row>
    <row r="870" spans="8:8" x14ac:dyDescent="0.25">
      <c r="H870" s="67"/>
    </row>
    <row r="871" spans="8:8" x14ac:dyDescent="0.25">
      <c r="H871" s="67"/>
    </row>
    <row r="872" spans="8:8" x14ac:dyDescent="0.25">
      <c r="H872" s="67"/>
    </row>
    <row r="873" spans="8:8" x14ac:dyDescent="0.25">
      <c r="H873" s="67"/>
    </row>
    <row r="874" spans="8:8" x14ac:dyDescent="0.25">
      <c r="H874" s="67"/>
    </row>
    <row r="875" spans="8:8" x14ac:dyDescent="0.25">
      <c r="H875" s="67"/>
    </row>
    <row r="876" spans="8:8" x14ac:dyDescent="0.25">
      <c r="H876" s="67"/>
    </row>
    <row r="877" spans="8:8" x14ac:dyDescent="0.25">
      <c r="H877" s="67"/>
    </row>
    <row r="878" spans="8:8" x14ac:dyDescent="0.25">
      <c r="H878" s="67"/>
    </row>
    <row r="879" spans="8:8" x14ac:dyDescent="0.25">
      <c r="H879" s="67"/>
    </row>
    <row r="880" spans="8:8" x14ac:dyDescent="0.25">
      <c r="H880" s="67"/>
    </row>
    <row r="881" spans="8:8" x14ac:dyDescent="0.25">
      <c r="H881" s="67"/>
    </row>
    <row r="882" spans="8:8" x14ac:dyDescent="0.25">
      <c r="H882" s="67"/>
    </row>
    <row r="883" spans="8:8" x14ac:dyDescent="0.25">
      <c r="H883" s="67"/>
    </row>
    <row r="884" spans="8:8" x14ac:dyDescent="0.25">
      <c r="H884" s="67"/>
    </row>
    <row r="885" spans="8:8" x14ac:dyDescent="0.25">
      <c r="H885" s="67"/>
    </row>
    <row r="886" spans="8:8" x14ac:dyDescent="0.25">
      <c r="H886" s="67"/>
    </row>
    <row r="887" spans="8:8" x14ac:dyDescent="0.25">
      <c r="H887" s="67"/>
    </row>
    <row r="888" spans="8:8" x14ac:dyDescent="0.25">
      <c r="H888" s="67"/>
    </row>
    <row r="889" spans="8:8" x14ac:dyDescent="0.25">
      <c r="H889" s="67"/>
    </row>
    <row r="890" spans="8:8" x14ac:dyDescent="0.25">
      <c r="H890" s="67"/>
    </row>
    <row r="891" spans="8:8" x14ac:dyDescent="0.25">
      <c r="H891" s="67"/>
    </row>
    <row r="892" spans="8:8" x14ac:dyDescent="0.25">
      <c r="H892" s="67"/>
    </row>
    <row r="893" spans="8:8" x14ac:dyDescent="0.25">
      <c r="H893" s="67"/>
    </row>
    <row r="894" spans="8:8" x14ac:dyDescent="0.25">
      <c r="H894" s="67"/>
    </row>
    <row r="895" spans="8:8" x14ac:dyDescent="0.25">
      <c r="H895" s="67"/>
    </row>
    <row r="896" spans="8:8" x14ac:dyDescent="0.25">
      <c r="H896" s="67"/>
    </row>
    <row r="897" spans="8:8" x14ac:dyDescent="0.25">
      <c r="H897" s="67"/>
    </row>
    <row r="898" spans="8:8" x14ac:dyDescent="0.25">
      <c r="H898" s="67"/>
    </row>
    <row r="899" spans="8:8" x14ac:dyDescent="0.25">
      <c r="H899" s="67"/>
    </row>
    <row r="900" spans="8:8" x14ac:dyDescent="0.25">
      <c r="H900" s="67"/>
    </row>
    <row r="901" spans="8:8" x14ac:dyDescent="0.25">
      <c r="H901" s="67"/>
    </row>
    <row r="902" spans="8:8" x14ac:dyDescent="0.25">
      <c r="H902" s="67"/>
    </row>
    <row r="903" spans="8:8" x14ac:dyDescent="0.25">
      <c r="H903" s="67"/>
    </row>
    <row r="904" spans="8:8" x14ac:dyDescent="0.25">
      <c r="H904" s="67"/>
    </row>
    <row r="905" spans="8:8" x14ac:dyDescent="0.25">
      <c r="H905" s="67"/>
    </row>
    <row r="906" spans="8:8" x14ac:dyDescent="0.25">
      <c r="H906" s="67"/>
    </row>
    <row r="907" spans="8:8" x14ac:dyDescent="0.25">
      <c r="H907" s="67"/>
    </row>
    <row r="908" spans="8:8" x14ac:dyDescent="0.25">
      <c r="H908" s="67"/>
    </row>
    <row r="909" spans="8:8" x14ac:dyDescent="0.25">
      <c r="H909" s="67"/>
    </row>
    <row r="910" spans="8:8" x14ac:dyDescent="0.25">
      <c r="H910" s="67"/>
    </row>
    <row r="911" spans="8:8" x14ac:dyDescent="0.25">
      <c r="H911" s="67"/>
    </row>
    <row r="912" spans="8:8" x14ac:dyDescent="0.25">
      <c r="H912" s="67"/>
    </row>
    <row r="913" spans="8:8" x14ac:dyDescent="0.25">
      <c r="H913" s="67"/>
    </row>
    <row r="914" spans="8:8" x14ac:dyDescent="0.25">
      <c r="H914" s="67"/>
    </row>
    <row r="915" spans="8:8" x14ac:dyDescent="0.25">
      <c r="H915" s="67"/>
    </row>
    <row r="916" spans="8:8" x14ac:dyDescent="0.25">
      <c r="H916" s="67"/>
    </row>
    <row r="917" spans="8:8" x14ac:dyDescent="0.25">
      <c r="H917" s="67"/>
    </row>
    <row r="918" spans="8:8" x14ac:dyDescent="0.25">
      <c r="H918" s="67"/>
    </row>
    <row r="919" spans="8:8" x14ac:dyDescent="0.25">
      <c r="H919" s="67"/>
    </row>
    <row r="920" spans="8:8" x14ac:dyDescent="0.25">
      <c r="H920" s="67"/>
    </row>
    <row r="921" spans="8:8" x14ac:dyDescent="0.25">
      <c r="H921" s="67"/>
    </row>
    <row r="922" spans="8:8" x14ac:dyDescent="0.25">
      <c r="H922" s="67"/>
    </row>
    <row r="923" spans="8:8" x14ac:dyDescent="0.25">
      <c r="H923" s="67"/>
    </row>
    <row r="924" spans="8:8" x14ac:dyDescent="0.25">
      <c r="H924" s="67"/>
    </row>
    <row r="925" spans="8:8" x14ac:dyDescent="0.25">
      <c r="H925" s="67"/>
    </row>
    <row r="926" spans="8:8" x14ac:dyDescent="0.25">
      <c r="H926" s="67"/>
    </row>
    <row r="927" spans="8:8" x14ac:dyDescent="0.25">
      <c r="H927" s="67"/>
    </row>
    <row r="928" spans="8:8" x14ac:dyDescent="0.25">
      <c r="H928" s="67"/>
    </row>
    <row r="929" spans="8:8" x14ac:dyDescent="0.25">
      <c r="H929" s="67"/>
    </row>
    <row r="930" spans="8:8" x14ac:dyDescent="0.25">
      <c r="H930" s="67"/>
    </row>
    <row r="931" spans="8:8" x14ac:dyDescent="0.25">
      <c r="H931" s="67"/>
    </row>
    <row r="932" spans="8:8" x14ac:dyDescent="0.25">
      <c r="H932" s="67"/>
    </row>
    <row r="933" spans="8:8" x14ac:dyDescent="0.25">
      <c r="H933" s="67"/>
    </row>
    <row r="934" spans="8:8" x14ac:dyDescent="0.25">
      <c r="H934" s="67"/>
    </row>
    <row r="935" spans="8:8" x14ac:dyDescent="0.25">
      <c r="H935" s="67"/>
    </row>
    <row r="936" spans="8:8" x14ac:dyDescent="0.25">
      <c r="H936" s="67"/>
    </row>
    <row r="937" spans="8:8" x14ac:dyDescent="0.25">
      <c r="H937" s="67"/>
    </row>
    <row r="938" spans="8:8" x14ac:dyDescent="0.25">
      <c r="H938" s="67"/>
    </row>
    <row r="939" spans="8:8" x14ac:dyDescent="0.25">
      <c r="H939" s="67"/>
    </row>
    <row r="940" spans="8:8" x14ac:dyDescent="0.25">
      <c r="H940" s="67"/>
    </row>
    <row r="941" spans="8:8" x14ac:dyDescent="0.25">
      <c r="H941" s="67"/>
    </row>
    <row r="942" spans="8:8" x14ac:dyDescent="0.25">
      <c r="H942" s="67"/>
    </row>
    <row r="943" spans="8:8" x14ac:dyDescent="0.25">
      <c r="H943" s="67"/>
    </row>
    <row r="944" spans="8:8" x14ac:dyDescent="0.25">
      <c r="H944" s="67"/>
    </row>
    <row r="945" spans="8:8" x14ac:dyDescent="0.25">
      <c r="H945" s="67"/>
    </row>
    <row r="946" spans="8:8" x14ac:dyDescent="0.25">
      <c r="H946" s="67"/>
    </row>
    <row r="947" spans="8:8" x14ac:dyDescent="0.25">
      <c r="H947" s="67"/>
    </row>
    <row r="948" spans="8:8" x14ac:dyDescent="0.25">
      <c r="H948" s="67"/>
    </row>
    <row r="949" spans="8:8" x14ac:dyDescent="0.25">
      <c r="H949" s="67"/>
    </row>
    <row r="950" spans="8:8" x14ac:dyDescent="0.25">
      <c r="H950" s="67"/>
    </row>
    <row r="951" spans="8:8" x14ac:dyDescent="0.25">
      <c r="H951" s="67"/>
    </row>
    <row r="952" spans="8:8" x14ac:dyDescent="0.25">
      <c r="H952" s="67"/>
    </row>
    <row r="953" spans="8:8" x14ac:dyDescent="0.25">
      <c r="H953" s="67"/>
    </row>
    <row r="954" spans="8:8" x14ac:dyDescent="0.25">
      <c r="H954" s="67"/>
    </row>
    <row r="955" spans="8:8" x14ac:dyDescent="0.25">
      <c r="H955" s="67"/>
    </row>
    <row r="956" spans="8:8" x14ac:dyDescent="0.25">
      <c r="H956" s="67"/>
    </row>
    <row r="957" spans="8:8" x14ac:dyDescent="0.25">
      <c r="H957" s="67"/>
    </row>
    <row r="958" spans="8:8" x14ac:dyDescent="0.25">
      <c r="H958" s="67"/>
    </row>
    <row r="959" spans="8:8" x14ac:dyDescent="0.25">
      <c r="H959" s="67"/>
    </row>
    <row r="960" spans="8:8" x14ac:dyDescent="0.25">
      <c r="H960" s="67"/>
    </row>
    <row r="961" spans="8:8" x14ac:dyDescent="0.25">
      <c r="H961" s="67"/>
    </row>
    <row r="962" spans="8:8" x14ac:dyDescent="0.25">
      <c r="H962" s="67"/>
    </row>
    <row r="963" spans="8:8" x14ac:dyDescent="0.25">
      <c r="H963" s="67"/>
    </row>
    <row r="964" spans="8:8" x14ac:dyDescent="0.25">
      <c r="H964" s="67"/>
    </row>
    <row r="965" spans="8:8" x14ac:dyDescent="0.25">
      <c r="H965" s="67"/>
    </row>
    <row r="966" spans="8:8" x14ac:dyDescent="0.25">
      <c r="H966" s="67"/>
    </row>
    <row r="967" spans="8:8" x14ac:dyDescent="0.25">
      <c r="H967" s="67"/>
    </row>
    <row r="968" spans="8:8" x14ac:dyDescent="0.25">
      <c r="H968" s="67"/>
    </row>
    <row r="969" spans="8:8" x14ac:dyDescent="0.25">
      <c r="H969" s="67"/>
    </row>
    <row r="970" spans="8:8" x14ac:dyDescent="0.25">
      <c r="H970" s="67"/>
    </row>
    <row r="971" spans="8:8" x14ac:dyDescent="0.25">
      <c r="H971" s="67"/>
    </row>
    <row r="972" spans="8:8" x14ac:dyDescent="0.25">
      <c r="H972" s="67"/>
    </row>
    <row r="973" spans="8:8" x14ac:dyDescent="0.25">
      <c r="H973" s="67"/>
    </row>
    <row r="974" spans="8:8" x14ac:dyDescent="0.25">
      <c r="H974" s="67"/>
    </row>
    <row r="975" spans="8:8" x14ac:dyDescent="0.25">
      <c r="H975" s="67"/>
    </row>
    <row r="976" spans="8:8" x14ac:dyDescent="0.25">
      <c r="H976" s="67"/>
    </row>
    <row r="977" spans="8:8" x14ac:dyDescent="0.25">
      <c r="H977" s="67"/>
    </row>
    <row r="978" spans="8:8" x14ac:dyDescent="0.25">
      <c r="H978" s="67"/>
    </row>
    <row r="979" spans="8:8" x14ac:dyDescent="0.25">
      <c r="H979" s="67"/>
    </row>
    <row r="980" spans="8:8" x14ac:dyDescent="0.25">
      <c r="H980" s="67"/>
    </row>
    <row r="981" spans="8:8" x14ac:dyDescent="0.25">
      <c r="H981" s="67"/>
    </row>
    <row r="982" spans="8:8" x14ac:dyDescent="0.25">
      <c r="H982" s="67"/>
    </row>
    <row r="983" spans="8:8" x14ac:dyDescent="0.25">
      <c r="H983" s="67"/>
    </row>
    <row r="984" spans="8:8" x14ac:dyDescent="0.25">
      <c r="H984" s="67"/>
    </row>
    <row r="985" spans="8:8" x14ac:dyDescent="0.25">
      <c r="H985" s="67"/>
    </row>
    <row r="986" spans="8:8" x14ac:dyDescent="0.25">
      <c r="H986" s="67"/>
    </row>
    <row r="987" spans="8:8" x14ac:dyDescent="0.25">
      <c r="H987" s="67"/>
    </row>
    <row r="988" spans="8:8" x14ac:dyDescent="0.25">
      <c r="H988" s="67"/>
    </row>
    <row r="989" spans="8:8" x14ac:dyDescent="0.25">
      <c r="H989" s="67"/>
    </row>
    <row r="990" spans="8:8" x14ac:dyDescent="0.25">
      <c r="H990" s="67"/>
    </row>
    <row r="991" spans="8:8" x14ac:dyDescent="0.25">
      <c r="H991" s="67"/>
    </row>
    <row r="992" spans="8:8" x14ac:dyDescent="0.25">
      <c r="H992" s="67"/>
    </row>
    <row r="993" spans="8:8" x14ac:dyDescent="0.25">
      <c r="H993" s="67"/>
    </row>
    <row r="994" spans="8:8" x14ac:dyDescent="0.25">
      <c r="H994" s="67"/>
    </row>
    <row r="995" spans="8:8" x14ac:dyDescent="0.25">
      <c r="H995" s="67"/>
    </row>
    <row r="996" spans="8:8" x14ac:dyDescent="0.25">
      <c r="H996" s="67"/>
    </row>
    <row r="997" spans="8:8" x14ac:dyDescent="0.25">
      <c r="H997" s="67"/>
    </row>
    <row r="998" spans="8:8" x14ac:dyDescent="0.25">
      <c r="H998" s="67"/>
    </row>
    <row r="999" spans="8:8" x14ac:dyDescent="0.25">
      <c r="H999" s="67"/>
    </row>
    <row r="1000" spans="8:8" x14ac:dyDescent="0.25">
      <c r="H1000" s="67"/>
    </row>
    <row r="1001" spans="8:8" x14ac:dyDescent="0.25">
      <c r="H1001" s="67"/>
    </row>
    <row r="1002" spans="8:8" x14ac:dyDescent="0.25">
      <c r="H1002" s="67"/>
    </row>
    <row r="1003" spans="8:8" x14ac:dyDescent="0.25">
      <c r="H1003" s="67"/>
    </row>
    <row r="1004" spans="8:8" x14ac:dyDescent="0.25">
      <c r="H1004" s="67"/>
    </row>
    <row r="1005" spans="8:8" x14ac:dyDescent="0.25">
      <c r="H1005" s="67"/>
    </row>
    <row r="1006" spans="8:8" x14ac:dyDescent="0.25">
      <c r="H1006" s="67"/>
    </row>
    <row r="1007" spans="8:8" x14ac:dyDescent="0.25">
      <c r="H1007" s="67"/>
    </row>
    <row r="1008" spans="8:8" x14ac:dyDescent="0.25">
      <c r="H1008" s="67"/>
    </row>
    <row r="1009" spans="8:8" x14ac:dyDescent="0.25">
      <c r="H1009" s="67"/>
    </row>
    <row r="1010" spans="8:8" x14ac:dyDescent="0.25">
      <c r="H1010" s="67"/>
    </row>
    <row r="1011" spans="8:8" x14ac:dyDescent="0.25">
      <c r="H1011" s="67"/>
    </row>
    <row r="1012" spans="8:8" x14ac:dyDescent="0.25">
      <c r="H1012" s="67"/>
    </row>
    <row r="1013" spans="8:8" x14ac:dyDescent="0.25">
      <c r="H1013" s="67"/>
    </row>
    <row r="1014" spans="8:8" x14ac:dyDescent="0.25">
      <c r="H1014" s="67"/>
    </row>
    <row r="1015" spans="8:8" x14ac:dyDescent="0.25">
      <c r="H1015" s="67"/>
    </row>
    <row r="1016" spans="8:8" x14ac:dyDescent="0.25">
      <c r="H1016" s="67"/>
    </row>
    <row r="1017" spans="8:8" x14ac:dyDescent="0.25">
      <c r="H1017" s="67"/>
    </row>
    <row r="1018" spans="8:8" x14ac:dyDescent="0.25">
      <c r="H1018" s="67"/>
    </row>
    <row r="1019" spans="8:8" x14ac:dyDescent="0.25">
      <c r="H1019" s="67"/>
    </row>
    <row r="1020" spans="8:8" x14ac:dyDescent="0.25">
      <c r="H1020" s="67"/>
    </row>
    <row r="1021" spans="8:8" x14ac:dyDescent="0.25">
      <c r="H1021" s="67"/>
    </row>
    <row r="1022" spans="8:8" x14ac:dyDescent="0.25">
      <c r="H1022" s="67"/>
    </row>
    <row r="1023" spans="8:8" x14ac:dyDescent="0.25">
      <c r="H1023" s="67"/>
    </row>
    <row r="1024" spans="8:8" x14ac:dyDescent="0.25">
      <c r="H1024" s="67"/>
    </row>
    <row r="1025" spans="8:8" x14ac:dyDescent="0.25">
      <c r="H1025" s="67"/>
    </row>
    <row r="1026" spans="8:8" x14ac:dyDescent="0.25">
      <c r="H1026" s="67"/>
    </row>
    <row r="1027" spans="8:8" x14ac:dyDescent="0.25">
      <c r="H1027" s="67"/>
    </row>
    <row r="1028" spans="8:8" x14ac:dyDescent="0.25">
      <c r="H1028" s="67"/>
    </row>
    <row r="1029" spans="8:8" x14ac:dyDescent="0.25">
      <c r="H1029" s="67"/>
    </row>
    <row r="1030" spans="8:8" x14ac:dyDescent="0.25">
      <c r="H1030" s="67"/>
    </row>
    <row r="1031" spans="8:8" x14ac:dyDescent="0.25">
      <c r="H1031" s="67"/>
    </row>
    <row r="1032" spans="8:8" x14ac:dyDescent="0.25">
      <c r="H1032" s="67"/>
    </row>
    <row r="1033" spans="8:8" x14ac:dyDescent="0.25">
      <c r="H1033" s="67"/>
    </row>
    <row r="1034" spans="8:8" x14ac:dyDescent="0.25">
      <c r="H1034" s="67"/>
    </row>
    <row r="1035" spans="8:8" x14ac:dyDescent="0.25">
      <c r="H1035" s="67"/>
    </row>
    <row r="1036" spans="8:8" x14ac:dyDescent="0.25">
      <c r="H1036" s="67"/>
    </row>
    <row r="1037" spans="8:8" x14ac:dyDescent="0.25">
      <c r="H1037" s="67"/>
    </row>
    <row r="1038" spans="8:8" x14ac:dyDescent="0.25">
      <c r="H1038" s="67"/>
    </row>
    <row r="1039" spans="8:8" x14ac:dyDescent="0.25">
      <c r="H1039" s="67"/>
    </row>
    <row r="1040" spans="8:8" x14ac:dyDescent="0.25">
      <c r="H1040" s="67"/>
    </row>
    <row r="1041" spans="8:8" x14ac:dyDescent="0.25">
      <c r="H1041" s="67"/>
    </row>
    <row r="1042" spans="8:8" x14ac:dyDescent="0.25">
      <c r="H1042" s="67"/>
    </row>
    <row r="1043" spans="8:8" x14ac:dyDescent="0.25">
      <c r="H1043" s="67"/>
    </row>
    <row r="1044" spans="8:8" x14ac:dyDescent="0.25">
      <c r="H1044" s="67"/>
    </row>
    <row r="1045" spans="8:8" x14ac:dyDescent="0.25">
      <c r="H1045" s="67"/>
    </row>
    <row r="1046" spans="8:8" x14ac:dyDescent="0.25">
      <c r="H1046" s="67"/>
    </row>
    <row r="1047" spans="8:8" x14ac:dyDescent="0.25">
      <c r="H1047" s="67"/>
    </row>
    <row r="1048" spans="8:8" x14ac:dyDescent="0.25">
      <c r="H1048" s="67"/>
    </row>
    <row r="1049" spans="8:8" x14ac:dyDescent="0.25">
      <c r="H1049" s="67"/>
    </row>
    <row r="1050" spans="8:8" x14ac:dyDescent="0.25">
      <c r="H1050" s="67"/>
    </row>
    <row r="1051" spans="8:8" x14ac:dyDescent="0.25">
      <c r="H1051" s="67"/>
    </row>
    <row r="1052" spans="8:8" x14ac:dyDescent="0.25">
      <c r="H1052" s="67"/>
    </row>
    <row r="1053" spans="8:8" x14ac:dyDescent="0.25">
      <c r="H1053" s="67"/>
    </row>
    <row r="1054" spans="8:8" x14ac:dyDescent="0.25">
      <c r="H1054" s="67"/>
    </row>
    <row r="1055" spans="8:8" x14ac:dyDescent="0.25">
      <c r="H1055" s="67"/>
    </row>
    <row r="1056" spans="8:8" x14ac:dyDescent="0.25">
      <c r="H1056" s="67"/>
    </row>
    <row r="1057" spans="8:8" x14ac:dyDescent="0.25">
      <c r="H1057" s="67"/>
    </row>
    <row r="1058" spans="8:8" x14ac:dyDescent="0.25">
      <c r="H1058" s="67"/>
    </row>
    <row r="1059" spans="8:8" x14ac:dyDescent="0.25">
      <c r="H1059" s="67"/>
    </row>
    <row r="1060" spans="8:8" x14ac:dyDescent="0.25">
      <c r="H1060" s="67"/>
    </row>
    <row r="1061" spans="8:8" x14ac:dyDescent="0.25">
      <c r="H1061" s="67"/>
    </row>
    <row r="1062" spans="8:8" x14ac:dyDescent="0.25">
      <c r="H1062" s="67"/>
    </row>
    <row r="1063" spans="8:8" x14ac:dyDescent="0.25">
      <c r="H1063" s="67"/>
    </row>
    <row r="1064" spans="8:8" x14ac:dyDescent="0.25">
      <c r="H1064" s="67"/>
    </row>
    <row r="1065" spans="8:8" x14ac:dyDescent="0.25">
      <c r="H1065" s="67"/>
    </row>
    <row r="1066" spans="8:8" x14ac:dyDescent="0.25">
      <c r="H1066" s="67"/>
    </row>
    <row r="1067" spans="8:8" x14ac:dyDescent="0.25">
      <c r="H1067" s="67"/>
    </row>
    <row r="1068" spans="8:8" x14ac:dyDescent="0.25">
      <c r="H1068" s="67"/>
    </row>
    <row r="1069" spans="8:8" x14ac:dyDescent="0.25">
      <c r="H1069" s="67"/>
    </row>
    <row r="1070" spans="8:8" x14ac:dyDescent="0.25">
      <c r="H1070" s="67"/>
    </row>
    <row r="1071" spans="8:8" x14ac:dyDescent="0.25">
      <c r="H1071" s="67"/>
    </row>
    <row r="1072" spans="8:8" x14ac:dyDescent="0.25">
      <c r="H1072" s="67"/>
    </row>
    <row r="1073" spans="8:8" x14ac:dyDescent="0.25">
      <c r="H1073" s="67"/>
    </row>
    <row r="1074" spans="8:8" x14ac:dyDescent="0.25">
      <c r="H1074" s="67"/>
    </row>
    <row r="1075" spans="8:8" x14ac:dyDescent="0.25">
      <c r="H1075" s="67"/>
    </row>
    <row r="1076" spans="8:8" x14ac:dyDescent="0.25">
      <c r="H1076" s="67"/>
    </row>
    <row r="1077" spans="8:8" x14ac:dyDescent="0.25">
      <c r="H1077" s="67"/>
    </row>
    <row r="1078" spans="8:8" x14ac:dyDescent="0.25">
      <c r="H1078" s="67"/>
    </row>
    <row r="1079" spans="8:8" x14ac:dyDescent="0.25">
      <c r="H1079" s="67"/>
    </row>
    <row r="1080" spans="8:8" x14ac:dyDescent="0.25">
      <c r="H1080" s="67"/>
    </row>
    <row r="1081" spans="8:8" x14ac:dyDescent="0.25">
      <c r="H1081" s="67"/>
    </row>
    <row r="1082" spans="8:8" x14ac:dyDescent="0.25">
      <c r="H1082" s="67"/>
    </row>
    <row r="1083" spans="8:8" x14ac:dyDescent="0.25">
      <c r="H1083" s="67"/>
    </row>
    <row r="1084" spans="8:8" x14ac:dyDescent="0.25">
      <c r="H1084" s="67"/>
    </row>
    <row r="1085" spans="8:8" x14ac:dyDescent="0.25">
      <c r="H1085" s="67"/>
    </row>
    <row r="1086" spans="8:8" x14ac:dyDescent="0.25">
      <c r="H1086" s="67"/>
    </row>
    <row r="1087" spans="8:8" x14ac:dyDescent="0.25">
      <c r="H1087" s="67"/>
    </row>
    <row r="1088" spans="8:8" x14ac:dyDescent="0.25">
      <c r="H1088" s="67"/>
    </row>
    <row r="1089" spans="8:8" x14ac:dyDescent="0.25">
      <c r="H1089" s="67"/>
    </row>
    <row r="1090" spans="8:8" x14ac:dyDescent="0.25">
      <c r="H1090" s="67"/>
    </row>
    <row r="1091" spans="8:8" x14ac:dyDescent="0.25">
      <c r="H1091" s="67"/>
    </row>
    <row r="1092" spans="8:8" x14ac:dyDescent="0.25">
      <c r="H1092" s="67"/>
    </row>
    <row r="1093" spans="8:8" x14ac:dyDescent="0.25">
      <c r="H1093" s="67"/>
    </row>
    <row r="1094" spans="8:8" x14ac:dyDescent="0.25">
      <c r="H1094" s="67"/>
    </row>
    <row r="1095" spans="8:8" x14ac:dyDescent="0.25">
      <c r="H1095" s="67"/>
    </row>
    <row r="1096" spans="8:8" x14ac:dyDescent="0.25">
      <c r="H1096" s="67"/>
    </row>
    <row r="1097" spans="8:8" x14ac:dyDescent="0.25">
      <c r="H1097" s="67"/>
    </row>
    <row r="1098" spans="8:8" x14ac:dyDescent="0.25">
      <c r="H1098" s="67"/>
    </row>
    <row r="1099" spans="8:8" x14ac:dyDescent="0.25">
      <c r="H1099" s="67"/>
    </row>
    <row r="1100" spans="8:8" x14ac:dyDescent="0.25">
      <c r="H1100" s="67"/>
    </row>
    <row r="1101" spans="8:8" x14ac:dyDescent="0.25">
      <c r="H1101" s="67"/>
    </row>
    <row r="1102" spans="8:8" x14ac:dyDescent="0.25">
      <c r="H1102" s="67"/>
    </row>
    <row r="1103" spans="8:8" x14ac:dyDescent="0.25">
      <c r="H1103" s="67"/>
    </row>
    <row r="1104" spans="8:8" x14ac:dyDescent="0.25">
      <c r="H1104" s="67"/>
    </row>
    <row r="1105" spans="8:8" x14ac:dyDescent="0.25">
      <c r="H1105" s="67"/>
    </row>
    <row r="1106" spans="8:8" x14ac:dyDescent="0.25">
      <c r="H1106" s="67"/>
    </row>
    <row r="1107" spans="8:8" x14ac:dyDescent="0.25">
      <c r="H1107" s="67"/>
    </row>
    <row r="1108" spans="8:8" x14ac:dyDescent="0.25">
      <c r="H1108" s="67"/>
    </row>
    <row r="1109" spans="8:8" x14ac:dyDescent="0.25">
      <c r="H1109" s="67"/>
    </row>
    <row r="1110" spans="8:8" x14ac:dyDescent="0.25">
      <c r="H1110" s="67"/>
    </row>
    <row r="1111" spans="8:8" x14ac:dyDescent="0.25">
      <c r="H1111" s="67"/>
    </row>
    <row r="1112" spans="8:8" x14ac:dyDescent="0.25">
      <c r="H1112" s="67"/>
    </row>
    <row r="1113" spans="8:8" x14ac:dyDescent="0.25">
      <c r="H1113" s="67"/>
    </row>
  </sheetData>
  <mergeCells count="26">
    <mergeCell ref="A600:E600"/>
    <mergeCell ref="R6:U6"/>
    <mergeCell ref="J7:K7"/>
    <mergeCell ref="L7:L8"/>
    <mergeCell ref="M7:M8"/>
    <mergeCell ref="P7:P8"/>
    <mergeCell ref="R7:R8"/>
    <mergeCell ref="Q6:Q8"/>
    <mergeCell ref="U7:U8"/>
    <mergeCell ref="H5:H8"/>
    <mergeCell ref="N7:N8"/>
    <mergeCell ref="T7:T8"/>
    <mergeCell ref="F5:F8"/>
    <mergeCell ref="O7:O8"/>
    <mergeCell ref="I7:I8"/>
    <mergeCell ref="I6:P6"/>
    <mergeCell ref="A1:U1"/>
    <mergeCell ref="P3:U3"/>
    <mergeCell ref="P4:U4"/>
    <mergeCell ref="I5:U5"/>
    <mergeCell ref="A5:A8"/>
    <mergeCell ref="B5:B8"/>
    <mergeCell ref="C5:C8"/>
    <mergeCell ref="D5:D8"/>
    <mergeCell ref="E5:E8"/>
    <mergeCell ref="G5:G8"/>
  </mergeCells>
  <phoneticPr fontId="0" type="noConversion"/>
  <pageMargins left="0" right="0" top="0.74803149606299213" bottom="0.74803149606299213" header="0.31496062992125984" footer="0.31496062992125984"/>
  <pageSetup paperSize="9" scale="97" orientation="landscape" r:id="rId1"/>
  <headerFooter>
    <oddFooter>Strona &amp;P z &amp;N</oddFooter>
  </headerFooter>
  <rowBreaks count="1" manualBreakCount="1">
    <brk id="556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5:H28"/>
  <sheetViews>
    <sheetView tabSelected="1" zoomScaleNormal="100" workbookViewId="0">
      <selection activeCell="L19" sqref="L19"/>
    </sheetView>
  </sheetViews>
  <sheetFormatPr defaultRowHeight="15" x14ac:dyDescent="0.25"/>
  <cols>
    <col min="1" max="1" width="6.140625" customWidth="1"/>
    <col min="2" max="2" width="62.7109375" customWidth="1"/>
    <col min="3" max="3" width="13.5703125" customWidth="1"/>
    <col min="4" max="5" width="18" customWidth="1"/>
    <col min="6" max="6" width="8.7109375" customWidth="1"/>
    <col min="7" max="7" width="11.140625" bestFit="1" customWidth="1"/>
    <col min="8" max="8" width="15.7109375" customWidth="1"/>
    <col min="9" max="9" width="11.5703125" customWidth="1"/>
  </cols>
  <sheetData>
    <row r="5" spans="1:8" x14ac:dyDescent="0.25">
      <c r="A5" s="562" t="s">
        <v>477</v>
      </c>
      <c r="B5" s="562"/>
      <c r="C5" s="562"/>
      <c r="D5" s="562"/>
      <c r="E5" s="562"/>
      <c r="F5" s="562"/>
    </row>
    <row r="6" spans="1:8" ht="15.75" x14ac:dyDescent="0.25">
      <c r="A6" s="1"/>
    </row>
    <row r="7" spans="1:8" x14ac:dyDescent="0.25">
      <c r="A7" s="49"/>
      <c r="B7" s="48"/>
      <c r="C7" s="48"/>
      <c r="D7" s="48"/>
      <c r="E7" s="587" t="s">
        <v>219</v>
      </c>
      <c r="F7" s="587"/>
    </row>
    <row r="8" spans="1:8" ht="15.75" thickBot="1" x14ac:dyDescent="0.3">
      <c r="A8" s="49"/>
      <c r="B8" s="48"/>
      <c r="C8" s="48"/>
      <c r="D8" s="48"/>
      <c r="E8" s="82"/>
      <c r="F8" s="83" t="s">
        <v>242</v>
      </c>
    </row>
    <row r="9" spans="1:8" ht="21" customHeight="1" x14ac:dyDescent="0.25">
      <c r="A9" s="18" t="s">
        <v>132</v>
      </c>
      <c r="B9" s="19" t="s">
        <v>133</v>
      </c>
      <c r="C9" s="19" t="s">
        <v>195</v>
      </c>
      <c r="D9" s="19" t="s">
        <v>3</v>
      </c>
      <c r="E9" s="19" t="s">
        <v>134</v>
      </c>
      <c r="F9" s="20" t="s">
        <v>36</v>
      </c>
    </row>
    <row r="10" spans="1:8" ht="10.5" customHeight="1" x14ac:dyDescent="0.25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</row>
    <row r="11" spans="1:8" ht="15" customHeight="1" x14ac:dyDescent="0.25">
      <c r="A11" s="585" t="s">
        <v>135</v>
      </c>
      <c r="B11" s="586"/>
      <c r="C11" s="86"/>
      <c r="D11" s="95">
        <f>SUM(D12:D20)</f>
        <v>6225705.1699999999</v>
      </c>
      <c r="E11" s="95">
        <f>SUM(E12:E20)</f>
        <v>3358329.17</v>
      </c>
      <c r="F11" s="107">
        <f>SUM(E11*100%/D11)</f>
        <v>0.53942952296920288</v>
      </c>
    </row>
    <row r="12" spans="1:8" x14ac:dyDescent="0.25">
      <c r="A12" s="21" t="s">
        <v>136</v>
      </c>
      <c r="B12" s="268" t="s">
        <v>137</v>
      </c>
      <c r="C12" s="269" t="s">
        <v>138</v>
      </c>
      <c r="D12" s="270">
        <v>2867376</v>
      </c>
      <c r="E12" s="270">
        <v>0</v>
      </c>
      <c r="F12" s="271">
        <f>SUM(E12*100%/D12)</f>
        <v>0</v>
      </c>
      <c r="G12" s="255"/>
    </row>
    <row r="13" spans="1:8" x14ac:dyDescent="0.25">
      <c r="A13" s="21" t="s">
        <v>139</v>
      </c>
      <c r="B13" s="17" t="s">
        <v>140</v>
      </c>
      <c r="C13" s="16" t="s">
        <v>138</v>
      </c>
      <c r="D13" s="64"/>
      <c r="E13" s="64"/>
      <c r="F13" s="271"/>
    </row>
    <row r="14" spans="1:8" ht="27.6" customHeight="1" x14ac:dyDescent="0.25">
      <c r="A14" s="21" t="s">
        <v>141</v>
      </c>
      <c r="B14" s="17" t="s">
        <v>142</v>
      </c>
      <c r="C14" s="16" t="s">
        <v>143</v>
      </c>
      <c r="D14" s="64"/>
      <c r="E14" s="64"/>
      <c r="F14" s="271"/>
      <c r="H14" s="63"/>
    </row>
    <row r="15" spans="1:8" ht="46.5" customHeight="1" x14ac:dyDescent="0.25">
      <c r="A15" s="21" t="s">
        <v>144</v>
      </c>
      <c r="B15" s="17" t="s">
        <v>479</v>
      </c>
      <c r="C15" s="16" t="s">
        <v>480</v>
      </c>
      <c r="D15" s="64">
        <v>529497</v>
      </c>
      <c r="E15" s="64">
        <v>529497</v>
      </c>
      <c r="F15" s="271">
        <f>SUM(E15*100%/D15)</f>
        <v>1</v>
      </c>
      <c r="H15" s="63"/>
    </row>
    <row r="16" spans="1:8" x14ac:dyDescent="0.25">
      <c r="A16" s="21" t="s">
        <v>147</v>
      </c>
      <c r="B16" s="17" t="s">
        <v>145</v>
      </c>
      <c r="C16" s="16" t="s">
        <v>146</v>
      </c>
      <c r="D16" s="64"/>
      <c r="E16" s="64"/>
      <c r="F16" s="109"/>
    </row>
    <row r="17" spans="1:8" x14ac:dyDescent="0.25">
      <c r="A17" s="21" t="s">
        <v>150</v>
      </c>
      <c r="B17" s="17" t="s">
        <v>148</v>
      </c>
      <c r="C17" s="16" t="s">
        <v>149</v>
      </c>
      <c r="D17" s="64"/>
      <c r="E17" s="64"/>
      <c r="F17" s="109"/>
    </row>
    <row r="18" spans="1:8" x14ac:dyDescent="0.25">
      <c r="A18" s="21" t="s">
        <v>153</v>
      </c>
      <c r="B18" s="17" t="s">
        <v>151</v>
      </c>
      <c r="C18" s="16" t="s">
        <v>152</v>
      </c>
      <c r="D18" s="64"/>
      <c r="E18" s="64"/>
      <c r="F18" s="109"/>
    </row>
    <row r="19" spans="1:8" x14ac:dyDescent="0.25">
      <c r="A19" s="21" t="s">
        <v>156</v>
      </c>
      <c r="B19" s="17" t="s">
        <v>154</v>
      </c>
      <c r="C19" s="16" t="s">
        <v>155</v>
      </c>
      <c r="D19" s="64"/>
      <c r="E19" s="64"/>
      <c r="F19" s="109"/>
    </row>
    <row r="20" spans="1:8" x14ac:dyDescent="0.25">
      <c r="A20" s="21" t="s">
        <v>478</v>
      </c>
      <c r="B20" s="17" t="s">
        <v>157</v>
      </c>
      <c r="C20" s="16" t="s">
        <v>262</v>
      </c>
      <c r="D20" s="64">
        <v>2828832.17</v>
      </c>
      <c r="E20" s="64">
        <v>2828832.17</v>
      </c>
      <c r="F20" s="109">
        <f>E27/D27</f>
        <v>0.5</v>
      </c>
    </row>
    <row r="21" spans="1:8" ht="15" customHeight="1" x14ac:dyDescent="0.25">
      <c r="A21" s="585" t="s">
        <v>158</v>
      </c>
      <c r="B21" s="586"/>
      <c r="C21" s="92"/>
      <c r="D21" s="96">
        <f>SUM(D22:D28)</f>
        <v>2050000</v>
      </c>
      <c r="E21" s="96">
        <f>SUM(E22:E28)</f>
        <v>1025000</v>
      </c>
      <c r="F21" s="107">
        <f>SUM(E21*100%/D21)</f>
        <v>0.5</v>
      </c>
    </row>
    <row r="22" spans="1:8" x14ac:dyDescent="0.25">
      <c r="A22" s="21" t="s">
        <v>136</v>
      </c>
      <c r="B22" s="268" t="s">
        <v>159</v>
      </c>
      <c r="C22" s="269" t="s">
        <v>160</v>
      </c>
      <c r="D22" s="270"/>
      <c r="E22" s="270"/>
      <c r="F22" s="271"/>
      <c r="H22" s="63"/>
    </row>
    <row r="23" spans="1:8" x14ac:dyDescent="0.25">
      <c r="A23" s="21" t="s">
        <v>139</v>
      </c>
      <c r="B23" s="17" t="s">
        <v>161</v>
      </c>
      <c r="C23" s="16" t="s">
        <v>160</v>
      </c>
      <c r="D23" s="64">
        <v>50000</v>
      </c>
      <c r="E23" s="64">
        <v>25000</v>
      </c>
      <c r="F23" s="108">
        <f>SUM(E23*100%/D23)</f>
        <v>0.5</v>
      </c>
      <c r="G23" s="63"/>
    </row>
    <row r="24" spans="1:8" ht="22.5" x14ac:dyDescent="0.25">
      <c r="A24" s="21" t="s">
        <v>141</v>
      </c>
      <c r="B24" s="17" t="s">
        <v>162</v>
      </c>
      <c r="C24" s="16" t="s">
        <v>163</v>
      </c>
      <c r="D24" s="64"/>
      <c r="E24" s="64"/>
      <c r="F24" s="108"/>
    </row>
    <row r="25" spans="1:8" x14ac:dyDescent="0.25">
      <c r="A25" s="21" t="s">
        <v>144</v>
      </c>
      <c r="B25" s="17" t="s">
        <v>164</v>
      </c>
      <c r="C25" s="16" t="s">
        <v>165</v>
      </c>
      <c r="D25" s="102"/>
      <c r="E25" s="102"/>
      <c r="F25" s="108"/>
    </row>
    <row r="26" spans="1:8" x14ac:dyDescent="0.25">
      <c r="A26" s="21" t="s">
        <v>147</v>
      </c>
      <c r="B26" s="17" t="s">
        <v>166</v>
      </c>
      <c r="C26" s="16" t="s">
        <v>167</v>
      </c>
      <c r="D26" s="159"/>
      <c r="E26" s="159"/>
      <c r="F26" s="155"/>
    </row>
    <row r="27" spans="1:8" x14ac:dyDescent="0.25">
      <c r="A27" s="21" t="s">
        <v>150</v>
      </c>
      <c r="B27" s="17" t="s">
        <v>168</v>
      </c>
      <c r="C27" s="16" t="s">
        <v>169</v>
      </c>
      <c r="D27" s="64">
        <v>2000000</v>
      </c>
      <c r="E27" s="64">
        <v>1000000</v>
      </c>
      <c r="F27" s="108">
        <f>SUM(E27*100%/D27)</f>
        <v>0.5</v>
      </c>
    </row>
    <row r="28" spans="1:8" ht="15.75" thickBot="1" x14ac:dyDescent="0.3">
      <c r="A28" s="22" t="s">
        <v>153</v>
      </c>
      <c r="B28" s="23" t="s">
        <v>170</v>
      </c>
      <c r="C28" s="24" t="s">
        <v>171</v>
      </c>
      <c r="D28" s="65"/>
      <c r="E28" s="65"/>
      <c r="F28" s="25"/>
    </row>
  </sheetData>
  <mergeCells count="4">
    <mergeCell ref="A21:B21"/>
    <mergeCell ref="A11:B11"/>
    <mergeCell ref="E7:F7"/>
    <mergeCell ref="A5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Q103"/>
  <sheetViews>
    <sheetView zoomScale="178" zoomScaleNormal="178" workbookViewId="0">
      <pane xSplit="16" ySplit="7" topLeftCell="Q76" activePane="bottomRight" state="frozen"/>
      <selection pane="topRight" activeCell="Q1" sqref="Q1"/>
      <selection pane="bottomLeft" activeCell="A10" sqref="A10"/>
      <selection pane="bottomRight" activeCell="N2" sqref="N2"/>
    </sheetView>
  </sheetViews>
  <sheetFormatPr defaultRowHeight="15" x14ac:dyDescent="0.25"/>
  <cols>
    <col min="1" max="1" width="4" customWidth="1"/>
    <col min="2" max="2" width="5.85546875" customWidth="1"/>
    <col min="3" max="3" width="4.5703125" style="240" customWidth="1"/>
    <col min="4" max="4" width="2.42578125" style="240" customWidth="1"/>
    <col min="5" max="5" width="9.7109375" customWidth="1"/>
    <col min="6" max="6" width="9.42578125" bestFit="1" customWidth="1"/>
    <col min="7" max="7" width="8" customWidth="1"/>
    <col min="8" max="8" width="10.140625" bestFit="1" customWidth="1"/>
    <col min="9" max="9" width="9.7109375" customWidth="1"/>
    <col min="10" max="10" width="7.7109375" customWidth="1"/>
    <col min="11" max="11" width="9.28515625" bestFit="1" customWidth="1"/>
    <col min="12" max="13" width="9.5703125" bestFit="1" customWidth="1"/>
    <col min="14" max="14" width="7.140625" customWidth="1"/>
    <col min="15" max="15" width="10.140625" bestFit="1" customWidth="1"/>
    <col min="16" max="16" width="9.5703125" bestFit="1" customWidth="1"/>
    <col min="17" max="17" width="7.85546875" customWidth="1"/>
  </cols>
  <sheetData>
    <row r="1" spans="1:17" ht="25.15" customHeight="1" x14ac:dyDescent="0.25">
      <c r="A1" s="588" t="s">
        <v>483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ht="15" customHeight="1" x14ac:dyDescent="0.25">
      <c r="A2" s="47"/>
      <c r="B2" s="47"/>
      <c r="C2" s="259"/>
      <c r="D2" s="25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87" t="s">
        <v>220</v>
      </c>
      <c r="Q2" s="587"/>
    </row>
    <row r="3" spans="1:17" ht="15" customHeight="1" thickBot="1" x14ac:dyDescent="0.3">
      <c r="A3" s="47"/>
      <c r="B3" s="47"/>
      <c r="C3" s="259"/>
      <c r="D3" s="25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89" t="s">
        <v>242</v>
      </c>
      <c r="Q3" s="589"/>
    </row>
    <row r="4" spans="1:17" x14ac:dyDescent="0.25">
      <c r="A4" s="604" t="s">
        <v>0</v>
      </c>
      <c r="B4" s="608" t="s">
        <v>1</v>
      </c>
      <c r="C4" s="601" t="s">
        <v>56</v>
      </c>
      <c r="D4" s="601" t="s">
        <v>286</v>
      </c>
      <c r="E4" s="592" t="s">
        <v>33</v>
      </c>
      <c r="F4" s="592"/>
      <c r="G4" s="592"/>
      <c r="H4" s="592" t="s">
        <v>34</v>
      </c>
      <c r="I4" s="592"/>
      <c r="J4" s="592"/>
      <c r="K4" s="592" t="s">
        <v>172</v>
      </c>
      <c r="L4" s="592"/>
      <c r="M4" s="592"/>
      <c r="N4" s="592"/>
      <c r="O4" s="592"/>
      <c r="P4" s="592"/>
      <c r="Q4" s="593"/>
    </row>
    <row r="5" spans="1:17" ht="21" customHeight="1" x14ac:dyDescent="0.25">
      <c r="A5" s="605"/>
      <c r="B5" s="591"/>
      <c r="C5" s="602"/>
      <c r="D5" s="602"/>
      <c r="E5" s="591" t="s">
        <v>173</v>
      </c>
      <c r="F5" s="591" t="s">
        <v>4</v>
      </c>
      <c r="G5" s="591" t="s">
        <v>36</v>
      </c>
      <c r="H5" s="591" t="s">
        <v>174</v>
      </c>
      <c r="I5" s="591" t="s">
        <v>4</v>
      </c>
      <c r="J5" s="591" t="s">
        <v>36</v>
      </c>
      <c r="K5" s="598" t="s">
        <v>100</v>
      </c>
      <c r="L5" s="591" t="s">
        <v>7</v>
      </c>
      <c r="M5" s="591"/>
      <c r="N5" s="591"/>
      <c r="O5" s="591"/>
      <c r="P5" s="591"/>
      <c r="Q5" s="595" t="s">
        <v>89</v>
      </c>
    </row>
    <row r="6" spans="1:17" ht="24.75" customHeight="1" x14ac:dyDescent="0.25">
      <c r="A6" s="605"/>
      <c r="B6" s="591"/>
      <c r="C6" s="602"/>
      <c r="D6" s="602"/>
      <c r="E6" s="591"/>
      <c r="F6" s="591"/>
      <c r="G6" s="591"/>
      <c r="H6" s="591"/>
      <c r="I6" s="591"/>
      <c r="J6" s="591"/>
      <c r="K6" s="599"/>
      <c r="L6" s="590" t="s">
        <v>90</v>
      </c>
      <c r="M6" s="590"/>
      <c r="N6" s="590" t="s">
        <v>91</v>
      </c>
      <c r="O6" s="590" t="s">
        <v>92</v>
      </c>
      <c r="P6" s="594" t="s">
        <v>93</v>
      </c>
      <c r="Q6" s="596"/>
    </row>
    <row r="7" spans="1:17" ht="21" customHeight="1" x14ac:dyDescent="0.25">
      <c r="A7" s="605"/>
      <c r="B7" s="591"/>
      <c r="C7" s="603"/>
      <c r="D7" s="603"/>
      <c r="E7" s="591"/>
      <c r="F7" s="591"/>
      <c r="G7" s="591"/>
      <c r="H7" s="591"/>
      <c r="I7" s="591"/>
      <c r="J7" s="591"/>
      <c r="K7" s="600"/>
      <c r="L7" s="15" t="s">
        <v>101</v>
      </c>
      <c r="M7" s="15" t="s">
        <v>102</v>
      </c>
      <c r="N7" s="590"/>
      <c r="O7" s="590"/>
      <c r="P7" s="594"/>
      <c r="Q7" s="597"/>
    </row>
    <row r="8" spans="1:17" ht="8.4499999999999993" customHeight="1" x14ac:dyDescent="0.25">
      <c r="A8" s="30">
        <v>1</v>
      </c>
      <c r="B8" s="3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  <c r="J8" s="31">
        <v>10</v>
      </c>
      <c r="K8" s="30">
        <v>11</v>
      </c>
      <c r="L8" s="31">
        <v>12</v>
      </c>
      <c r="M8" s="30">
        <v>13</v>
      </c>
      <c r="N8" s="31">
        <v>14</v>
      </c>
      <c r="O8" s="30">
        <v>15</v>
      </c>
      <c r="P8" s="31">
        <v>16</v>
      </c>
      <c r="Q8" s="30">
        <v>17</v>
      </c>
    </row>
    <row r="9" spans="1:17" x14ac:dyDescent="0.25">
      <c r="A9" s="110" t="s">
        <v>191</v>
      </c>
      <c r="B9" s="111"/>
      <c r="C9" s="260"/>
      <c r="D9" s="260"/>
      <c r="E9" s="257">
        <f>SUM(E10)</f>
        <v>569815.21</v>
      </c>
      <c r="F9" s="257">
        <f>SUM(F10)</f>
        <v>569815.21</v>
      </c>
      <c r="G9" s="113">
        <f>F9/E9</f>
        <v>1</v>
      </c>
      <c r="H9" s="112">
        <f>SUM(H10)</f>
        <v>569815.21</v>
      </c>
      <c r="I9" s="112">
        <f>SUM(I10)</f>
        <v>569815.21</v>
      </c>
      <c r="J9" s="113">
        <f>I9/H9</f>
        <v>1</v>
      </c>
      <c r="K9" s="257">
        <f>SUM(L9:P9)</f>
        <v>569815.21</v>
      </c>
      <c r="L9" s="112">
        <f t="shared" ref="L9:Q9" si="0">SUM(L11:L16)</f>
        <v>4626.59</v>
      </c>
      <c r="M9" s="112">
        <f t="shared" si="0"/>
        <v>565188.62</v>
      </c>
      <c r="N9" s="112">
        <f t="shared" si="0"/>
        <v>0</v>
      </c>
      <c r="O9" s="112">
        <f t="shared" si="0"/>
        <v>0</v>
      </c>
      <c r="P9" s="112">
        <f t="shared" si="0"/>
        <v>0</v>
      </c>
      <c r="Q9" s="112">
        <f t="shared" si="0"/>
        <v>0</v>
      </c>
    </row>
    <row r="10" spans="1:17" s="263" customFormat="1" x14ac:dyDescent="0.25">
      <c r="A10" s="262"/>
      <c r="B10" s="262" t="s">
        <v>194</v>
      </c>
      <c r="C10" s="262"/>
      <c r="D10" s="262"/>
      <c r="E10" s="258">
        <f>SUM(E11:E16)</f>
        <v>569815.21</v>
      </c>
      <c r="F10" s="258">
        <f>SUM(F11:F16)</f>
        <v>569815.21</v>
      </c>
      <c r="G10" s="350">
        <f>F10/E10</f>
        <v>1</v>
      </c>
      <c r="H10" s="258">
        <f>SUM(H11:H16)</f>
        <v>569815.21</v>
      </c>
      <c r="I10" s="258">
        <f>SUM(I11:I16)</f>
        <v>569815.21</v>
      </c>
      <c r="J10" s="350">
        <f t="shared" ref="J10:J64" si="1">I10/H10</f>
        <v>1</v>
      </c>
      <c r="K10" s="351">
        <f>SUM(L10:P10)</f>
        <v>569815.21</v>
      </c>
      <c r="L10" s="258">
        <f>SUM(L11:L16)</f>
        <v>4626.59</v>
      </c>
      <c r="M10" s="258">
        <f>SUM(M11:M16)</f>
        <v>565188.62</v>
      </c>
      <c r="N10" s="258"/>
      <c r="O10" s="258"/>
      <c r="P10" s="258"/>
      <c r="Q10" s="258"/>
    </row>
    <row r="11" spans="1:17" s="263" customFormat="1" x14ac:dyDescent="0.25">
      <c r="A11" s="262"/>
      <c r="B11" s="262"/>
      <c r="C11" s="262" t="s">
        <v>444</v>
      </c>
      <c r="D11" s="262" t="s">
        <v>367</v>
      </c>
      <c r="E11" s="258">
        <v>569815.21</v>
      </c>
      <c r="F11" s="258">
        <v>569815.21</v>
      </c>
      <c r="G11" s="350">
        <f>F11/E11</f>
        <v>1</v>
      </c>
      <c r="H11" s="264"/>
      <c r="I11" s="258"/>
      <c r="J11" s="350"/>
      <c r="K11" s="351"/>
      <c r="L11" s="258"/>
      <c r="M11" s="258"/>
      <c r="N11" s="258"/>
      <c r="O11" s="258"/>
      <c r="P11" s="258"/>
      <c r="Q11" s="258"/>
    </row>
    <row r="12" spans="1:17" s="263" customFormat="1" x14ac:dyDescent="0.25">
      <c r="A12" s="262"/>
      <c r="B12" s="262"/>
      <c r="C12" s="262" t="s">
        <v>481</v>
      </c>
      <c r="D12" s="262" t="s">
        <v>367</v>
      </c>
      <c r="E12" s="258"/>
      <c r="F12" s="258"/>
      <c r="G12" s="350"/>
      <c r="H12" s="264">
        <v>3870</v>
      </c>
      <c r="I12" s="258">
        <f>K12</f>
        <v>3870</v>
      </c>
      <c r="J12" s="350">
        <f t="shared" si="1"/>
        <v>1</v>
      </c>
      <c r="K12" s="351">
        <f t="shared" ref="K12:K18" si="2">SUM(L12:P12)</f>
        <v>3870</v>
      </c>
      <c r="L12" s="258">
        <v>3870</v>
      </c>
      <c r="M12" s="258"/>
      <c r="N12" s="258"/>
      <c r="O12" s="258"/>
      <c r="P12" s="258"/>
      <c r="Q12" s="258"/>
    </row>
    <row r="13" spans="1:17" s="263" customFormat="1" x14ac:dyDescent="0.25">
      <c r="A13" s="262"/>
      <c r="B13" s="262"/>
      <c r="C13" s="262" t="s">
        <v>390</v>
      </c>
      <c r="D13" s="262" t="s">
        <v>367</v>
      </c>
      <c r="E13" s="258"/>
      <c r="F13" s="258"/>
      <c r="G13" s="350"/>
      <c r="H13" s="258">
        <v>661.77</v>
      </c>
      <c r="I13" s="258">
        <f>K13</f>
        <v>661.77</v>
      </c>
      <c r="J13" s="350">
        <f t="shared" si="1"/>
        <v>1</v>
      </c>
      <c r="K13" s="351">
        <f t="shared" si="2"/>
        <v>661.77</v>
      </c>
      <c r="L13" s="258">
        <v>661.77</v>
      </c>
      <c r="M13" s="258"/>
      <c r="N13" s="258"/>
      <c r="O13" s="258"/>
      <c r="P13" s="258"/>
      <c r="Q13" s="258"/>
    </row>
    <row r="14" spans="1:17" s="263" customFormat="1" x14ac:dyDescent="0.25">
      <c r="A14" s="262"/>
      <c r="B14" s="262"/>
      <c r="C14" s="262" t="s">
        <v>391</v>
      </c>
      <c r="D14" s="262" t="s">
        <v>367</v>
      </c>
      <c r="E14" s="258"/>
      <c r="F14" s="258"/>
      <c r="G14" s="350"/>
      <c r="H14" s="258">
        <v>94.82</v>
      </c>
      <c r="I14" s="258">
        <f>K14</f>
        <v>94.82</v>
      </c>
      <c r="J14" s="350">
        <f t="shared" si="1"/>
        <v>1</v>
      </c>
      <c r="K14" s="351">
        <f t="shared" si="2"/>
        <v>94.82</v>
      </c>
      <c r="L14" s="258">
        <v>94.82</v>
      </c>
      <c r="M14" s="258"/>
      <c r="N14" s="258"/>
      <c r="O14" s="258"/>
      <c r="P14" s="258"/>
      <c r="Q14" s="258"/>
    </row>
    <row r="15" spans="1:17" s="263" customFormat="1" x14ac:dyDescent="0.25">
      <c r="A15" s="262"/>
      <c r="B15" s="262"/>
      <c r="C15" s="265">
        <v>421</v>
      </c>
      <c r="D15" s="262" t="s">
        <v>367</v>
      </c>
      <c r="E15" s="258"/>
      <c r="F15" s="258"/>
      <c r="G15" s="350"/>
      <c r="H15" s="258">
        <v>6546.26</v>
      </c>
      <c r="I15" s="258">
        <f>K15</f>
        <v>6546.26</v>
      </c>
      <c r="J15" s="350">
        <f t="shared" si="1"/>
        <v>1</v>
      </c>
      <c r="K15" s="351">
        <f t="shared" si="2"/>
        <v>6546.26</v>
      </c>
      <c r="L15" s="258"/>
      <c r="M15" s="258">
        <v>6546.26</v>
      </c>
      <c r="N15" s="258"/>
      <c r="O15" s="258"/>
      <c r="P15" s="258"/>
      <c r="Q15" s="258"/>
    </row>
    <row r="16" spans="1:17" s="263" customFormat="1" x14ac:dyDescent="0.25">
      <c r="A16" s="262"/>
      <c r="B16" s="262"/>
      <c r="C16" s="262" t="s">
        <v>445</v>
      </c>
      <c r="D16" s="262" t="s">
        <v>367</v>
      </c>
      <c r="E16" s="258"/>
      <c r="F16" s="258"/>
      <c r="G16" s="350"/>
      <c r="H16" s="258">
        <v>558642.36</v>
      </c>
      <c r="I16" s="258">
        <f>K16</f>
        <v>558642.36</v>
      </c>
      <c r="J16" s="350">
        <f t="shared" si="1"/>
        <v>1</v>
      </c>
      <c r="K16" s="351">
        <f t="shared" si="2"/>
        <v>558642.36</v>
      </c>
      <c r="L16" s="258"/>
      <c r="M16" s="258">
        <v>558642.36</v>
      </c>
      <c r="N16" s="258"/>
      <c r="O16" s="258"/>
      <c r="P16" s="258"/>
      <c r="Q16" s="258"/>
    </row>
    <row r="17" spans="1:17" x14ac:dyDescent="0.25">
      <c r="A17" s="114">
        <v>750</v>
      </c>
      <c r="B17" s="114"/>
      <c r="C17" s="114"/>
      <c r="D17" s="114"/>
      <c r="E17" s="115">
        <f>E18</f>
        <v>78840</v>
      </c>
      <c r="F17" s="115">
        <f t="shared" ref="F17:L17" si="3">F18</f>
        <v>59495.3</v>
      </c>
      <c r="G17" s="113">
        <f>F17/E17</f>
        <v>0.75463343480466771</v>
      </c>
      <c r="H17" s="115">
        <f t="shared" si="3"/>
        <v>78840</v>
      </c>
      <c r="I17" s="115">
        <f t="shared" si="3"/>
        <v>53786.5</v>
      </c>
      <c r="J17" s="113">
        <f t="shared" si="1"/>
        <v>0.68222349061390153</v>
      </c>
      <c r="K17" s="257">
        <f t="shared" si="2"/>
        <v>53786.5</v>
      </c>
      <c r="L17" s="115">
        <f t="shared" si="3"/>
        <v>53786.5</v>
      </c>
      <c r="M17" s="115">
        <f>M18</f>
        <v>0</v>
      </c>
      <c r="N17" s="115">
        <f>N18</f>
        <v>0</v>
      </c>
      <c r="O17" s="115">
        <f>O18</f>
        <v>0</v>
      </c>
      <c r="P17" s="115">
        <f>P18</f>
        <v>0</v>
      </c>
      <c r="Q17" s="115">
        <f>Q18</f>
        <v>0</v>
      </c>
    </row>
    <row r="18" spans="1:17" s="263" customFormat="1" x14ac:dyDescent="0.25">
      <c r="A18" s="266"/>
      <c r="B18" s="266">
        <v>75011</v>
      </c>
      <c r="C18" s="266"/>
      <c r="D18" s="266"/>
      <c r="E18" s="258">
        <f>SUM(E19:E20)</f>
        <v>78840</v>
      </c>
      <c r="F18" s="258">
        <f t="shared" ref="F18:L18" si="4">SUM(F19:F20)</f>
        <v>59495.3</v>
      </c>
      <c r="G18" s="350">
        <f>F18/E18</f>
        <v>0.75463343480466771</v>
      </c>
      <c r="H18" s="258">
        <f t="shared" si="4"/>
        <v>78840</v>
      </c>
      <c r="I18" s="258">
        <f t="shared" si="4"/>
        <v>53786.5</v>
      </c>
      <c r="J18" s="350">
        <f t="shared" si="1"/>
        <v>0.68222349061390153</v>
      </c>
      <c r="K18" s="351">
        <f t="shared" si="2"/>
        <v>53786.5</v>
      </c>
      <c r="L18" s="258">
        <f t="shared" si="4"/>
        <v>53786.5</v>
      </c>
      <c r="M18" s="258"/>
      <c r="N18" s="258"/>
      <c r="O18" s="258"/>
      <c r="P18" s="258"/>
      <c r="Q18" s="258"/>
    </row>
    <row r="19" spans="1:17" s="263" customFormat="1" x14ac:dyDescent="0.25">
      <c r="A19" s="266"/>
      <c r="B19" s="266"/>
      <c r="C19" s="266">
        <v>201</v>
      </c>
      <c r="D19" s="266">
        <v>0</v>
      </c>
      <c r="E19" s="258">
        <v>78840</v>
      </c>
      <c r="F19" s="258">
        <v>59495.3</v>
      </c>
      <c r="G19" s="350">
        <f>F19/E19</f>
        <v>0.75463343480466771</v>
      </c>
      <c r="H19" s="258"/>
      <c r="I19" s="258"/>
      <c r="J19" s="350"/>
      <c r="K19" s="351"/>
      <c r="L19" s="258"/>
      <c r="M19" s="258"/>
      <c r="N19" s="258"/>
      <c r="O19" s="258"/>
      <c r="P19" s="258"/>
      <c r="Q19" s="258"/>
    </row>
    <row r="20" spans="1:17" s="263" customFormat="1" x14ac:dyDescent="0.25">
      <c r="A20" s="266"/>
      <c r="B20" s="266"/>
      <c r="C20" s="266">
        <v>401</v>
      </c>
      <c r="D20" s="266">
        <v>0</v>
      </c>
      <c r="E20" s="258"/>
      <c r="F20" s="258"/>
      <c r="G20" s="350"/>
      <c r="H20" s="258">
        <v>78840</v>
      </c>
      <c r="I20" s="258">
        <v>53786.5</v>
      </c>
      <c r="J20" s="350">
        <f t="shared" si="1"/>
        <v>0.68222349061390153</v>
      </c>
      <c r="K20" s="351">
        <f>SUM(L20:P20)</f>
        <v>53786.5</v>
      </c>
      <c r="L20" s="258">
        <v>53786.5</v>
      </c>
      <c r="M20" s="264"/>
      <c r="N20" s="258"/>
      <c r="O20" s="258"/>
      <c r="P20" s="258"/>
      <c r="Q20" s="258"/>
    </row>
    <row r="21" spans="1:17" x14ac:dyDescent="0.25">
      <c r="A21" s="114">
        <v>751</v>
      </c>
      <c r="B21" s="114"/>
      <c r="C21" s="114"/>
      <c r="D21" s="114"/>
      <c r="E21" s="115">
        <f>E22+E25</f>
        <v>57005</v>
      </c>
      <c r="F21" s="115">
        <f>F22+F25</f>
        <v>55625</v>
      </c>
      <c r="G21" s="113">
        <f>F21/E21</f>
        <v>0.97579159722831332</v>
      </c>
      <c r="H21" s="115">
        <f>H22+H25</f>
        <v>57005</v>
      </c>
      <c r="I21" s="115">
        <f>I22+I25</f>
        <v>1380</v>
      </c>
      <c r="J21" s="113">
        <f t="shared" si="1"/>
        <v>2.4208402771686694E-2</v>
      </c>
      <c r="K21" s="257">
        <f>K22+K25</f>
        <v>1380</v>
      </c>
      <c r="L21" s="257">
        <f t="shared" ref="L21:Q21" si="5">L22+L25</f>
        <v>1380</v>
      </c>
      <c r="M21" s="257">
        <f t="shared" si="5"/>
        <v>0</v>
      </c>
      <c r="N21" s="257">
        <f t="shared" si="5"/>
        <v>0</v>
      </c>
      <c r="O21" s="257">
        <f t="shared" si="5"/>
        <v>0</v>
      </c>
      <c r="P21" s="257">
        <f t="shared" si="5"/>
        <v>0</v>
      </c>
      <c r="Q21" s="257">
        <f t="shared" si="5"/>
        <v>0</v>
      </c>
    </row>
    <row r="22" spans="1:17" s="263" customFormat="1" x14ac:dyDescent="0.25">
      <c r="A22" s="266"/>
      <c r="B22" s="266">
        <v>75101</v>
      </c>
      <c r="C22" s="266"/>
      <c r="D22" s="266"/>
      <c r="E22" s="258">
        <f>SUM(E23:E24)</f>
        <v>2760</v>
      </c>
      <c r="F22" s="258">
        <f>SUM(F23:F24)</f>
        <v>1380</v>
      </c>
      <c r="G22" s="350">
        <f>F22/E22</f>
        <v>0.5</v>
      </c>
      <c r="H22" s="258">
        <f>SUM(H23:H24)</f>
        <v>2760</v>
      </c>
      <c r="I22" s="258">
        <f>SUM(I23:I24)</f>
        <v>1380</v>
      </c>
      <c r="J22" s="350">
        <f t="shared" si="1"/>
        <v>0.5</v>
      </c>
      <c r="K22" s="351">
        <f>SUM(L22:P22)</f>
        <v>1380</v>
      </c>
      <c r="L22" s="258">
        <f>SUM(L23:L24)</f>
        <v>1380</v>
      </c>
      <c r="M22" s="258"/>
      <c r="N22" s="258"/>
      <c r="O22" s="258"/>
      <c r="P22" s="258"/>
      <c r="Q22" s="258"/>
    </row>
    <row r="23" spans="1:17" s="263" customFormat="1" x14ac:dyDescent="0.25">
      <c r="A23" s="266"/>
      <c r="B23" s="266"/>
      <c r="C23" s="266">
        <v>201</v>
      </c>
      <c r="D23" s="266">
        <v>0</v>
      </c>
      <c r="E23" s="258">
        <v>2760</v>
      </c>
      <c r="F23" s="258">
        <v>1380</v>
      </c>
      <c r="G23" s="350">
        <f>F23/E23</f>
        <v>0.5</v>
      </c>
      <c r="H23" s="258"/>
      <c r="I23" s="258"/>
      <c r="J23" s="350"/>
      <c r="K23" s="351"/>
      <c r="L23" s="258"/>
      <c r="M23" s="258"/>
      <c r="N23" s="258"/>
      <c r="O23" s="258"/>
      <c r="P23" s="258"/>
      <c r="Q23" s="258"/>
    </row>
    <row r="24" spans="1:17" s="263" customFormat="1" x14ac:dyDescent="0.25">
      <c r="A24" s="266"/>
      <c r="B24" s="266"/>
      <c r="C24" s="266">
        <v>401</v>
      </c>
      <c r="D24" s="266">
        <v>0</v>
      </c>
      <c r="E24" s="258"/>
      <c r="F24" s="258"/>
      <c r="G24" s="350"/>
      <c r="H24" s="258">
        <v>2760</v>
      </c>
      <c r="I24" s="258">
        <f>K24</f>
        <v>1380</v>
      </c>
      <c r="J24" s="350">
        <f t="shared" si="1"/>
        <v>0.5</v>
      </c>
      <c r="K24" s="351">
        <f>SUM(L24:P24)</f>
        <v>1380</v>
      </c>
      <c r="L24" s="258">
        <v>1380</v>
      </c>
      <c r="M24" s="258"/>
      <c r="N24" s="258"/>
      <c r="O24" s="258"/>
      <c r="P24" s="258"/>
      <c r="Q24" s="258"/>
    </row>
    <row r="25" spans="1:17" s="263" customFormat="1" x14ac:dyDescent="0.25">
      <c r="A25" s="266"/>
      <c r="B25" s="266">
        <v>75107</v>
      </c>
      <c r="C25" s="266"/>
      <c r="D25" s="266"/>
      <c r="E25" s="258">
        <f>SUM(E26:E33)</f>
        <v>54245</v>
      </c>
      <c r="F25" s="258">
        <f t="shared" ref="F25:O25" si="6">SUM(F26:F33)</f>
        <v>54245</v>
      </c>
      <c r="G25" s="350">
        <f>F25/E25</f>
        <v>1</v>
      </c>
      <c r="H25" s="258">
        <f>SUM(H26:H33)</f>
        <v>54245</v>
      </c>
      <c r="I25" s="258">
        <f>SUM(I26:I33)</f>
        <v>0</v>
      </c>
      <c r="J25" s="350">
        <f t="shared" si="1"/>
        <v>0</v>
      </c>
      <c r="K25" s="351">
        <f>SUM(L25:P25)</f>
        <v>0</v>
      </c>
      <c r="L25" s="258">
        <f t="shared" si="6"/>
        <v>0</v>
      </c>
      <c r="M25" s="258">
        <f t="shared" si="6"/>
        <v>0</v>
      </c>
      <c r="N25" s="258">
        <f t="shared" si="6"/>
        <v>0</v>
      </c>
      <c r="O25" s="258">
        <f t="shared" si="6"/>
        <v>0</v>
      </c>
      <c r="P25" s="258"/>
      <c r="Q25" s="258"/>
    </row>
    <row r="26" spans="1:17" s="263" customFormat="1" x14ac:dyDescent="0.25">
      <c r="A26" s="266"/>
      <c r="B26" s="266"/>
      <c r="C26" s="266">
        <v>201</v>
      </c>
      <c r="D26" s="266">
        <v>0</v>
      </c>
      <c r="E26" s="258">
        <v>54245</v>
      </c>
      <c r="F26" s="258">
        <v>54245</v>
      </c>
      <c r="G26" s="350">
        <f>F26/E26</f>
        <v>1</v>
      </c>
      <c r="H26" s="258"/>
      <c r="I26" s="258"/>
      <c r="J26" s="350"/>
      <c r="K26" s="351"/>
      <c r="L26" s="258"/>
      <c r="M26" s="258"/>
      <c r="N26" s="258"/>
      <c r="O26" s="258"/>
      <c r="P26" s="258"/>
      <c r="Q26" s="258"/>
    </row>
    <row r="27" spans="1:17" s="263" customFormat="1" x14ac:dyDescent="0.25">
      <c r="A27" s="266"/>
      <c r="B27" s="266"/>
      <c r="C27" s="266">
        <v>303</v>
      </c>
      <c r="D27" s="266">
        <v>0</v>
      </c>
      <c r="E27" s="258"/>
      <c r="F27" s="258"/>
      <c r="G27" s="350"/>
      <c r="H27" s="258">
        <v>31050</v>
      </c>
      <c r="I27" s="258">
        <f>K27</f>
        <v>0</v>
      </c>
      <c r="J27" s="350">
        <f t="shared" si="1"/>
        <v>0</v>
      </c>
      <c r="K27" s="351">
        <v>0</v>
      </c>
      <c r="L27" s="258"/>
      <c r="M27" s="258"/>
      <c r="N27" s="258"/>
      <c r="O27" s="258"/>
      <c r="P27" s="258"/>
      <c r="Q27" s="258"/>
    </row>
    <row r="28" spans="1:17" s="263" customFormat="1" x14ac:dyDescent="0.25">
      <c r="A28" s="266"/>
      <c r="B28" s="266"/>
      <c r="C28" s="266">
        <v>411</v>
      </c>
      <c r="D28" s="266">
        <v>0</v>
      </c>
      <c r="E28" s="258"/>
      <c r="F28" s="258"/>
      <c r="G28" s="350"/>
      <c r="H28" s="258">
        <v>387.83</v>
      </c>
      <c r="I28" s="258">
        <f t="shared" ref="I28:I33" si="7">K28</f>
        <v>0</v>
      </c>
      <c r="J28" s="350">
        <f t="shared" si="1"/>
        <v>0</v>
      </c>
      <c r="K28" s="351">
        <v>0</v>
      </c>
      <c r="L28" s="258"/>
      <c r="M28" s="258"/>
      <c r="N28" s="258"/>
      <c r="O28" s="258"/>
      <c r="P28" s="258"/>
      <c r="Q28" s="258"/>
    </row>
    <row r="29" spans="1:17" s="263" customFormat="1" x14ac:dyDescent="0.25">
      <c r="A29" s="266"/>
      <c r="B29" s="266"/>
      <c r="C29" s="266">
        <v>412</v>
      </c>
      <c r="D29" s="266">
        <v>0</v>
      </c>
      <c r="E29" s="258"/>
      <c r="F29" s="258"/>
      <c r="G29" s="350"/>
      <c r="H29" s="258">
        <v>44.05</v>
      </c>
      <c r="I29" s="258">
        <f t="shared" si="7"/>
        <v>0</v>
      </c>
      <c r="J29" s="350">
        <f t="shared" si="1"/>
        <v>0</v>
      </c>
      <c r="K29" s="351">
        <v>0</v>
      </c>
      <c r="L29" s="258"/>
      <c r="M29" s="258"/>
      <c r="N29" s="258"/>
      <c r="O29" s="258"/>
      <c r="P29" s="258"/>
      <c r="Q29" s="258"/>
    </row>
    <row r="30" spans="1:17" s="263" customFormat="1" x14ac:dyDescent="0.25">
      <c r="A30" s="266"/>
      <c r="B30" s="266"/>
      <c r="C30" s="266">
        <v>417</v>
      </c>
      <c r="D30" s="266">
        <v>0</v>
      </c>
      <c r="E30" s="258"/>
      <c r="F30" s="258"/>
      <c r="G30" s="350"/>
      <c r="H30" s="258">
        <v>6168.12</v>
      </c>
      <c r="I30" s="258">
        <f t="shared" si="7"/>
        <v>0</v>
      </c>
      <c r="J30" s="350">
        <f t="shared" si="1"/>
        <v>0</v>
      </c>
      <c r="K30" s="351">
        <v>0</v>
      </c>
      <c r="L30" s="258"/>
      <c r="M30" s="258"/>
      <c r="N30" s="258"/>
      <c r="O30" s="258"/>
      <c r="P30" s="258"/>
      <c r="Q30" s="258"/>
    </row>
    <row r="31" spans="1:17" s="263" customFormat="1" x14ac:dyDescent="0.25">
      <c r="A31" s="266"/>
      <c r="B31" s="266"/>
      <c r="C31" s="266">
        <v>421</v>
      </c>
      <c r="D31" s="266">
        <v>0</v>
      </c>
      <c r="E31" s="258"/>
      <c r="F31" s="258"/>
      <c r="G31" s="350"/>
      <c r="H31" s="258">
        <v>9180</v>
      </c>
      <c r="I31" s="258">
        <f t="shared" si="7"/>
        <v>0</v>
      </c>
      <c r="J31" s="350">
        <f t="shared" si="1"/>
        <v>0</v>
      </c>
      <c r="K31" s="351">
        <v>0</v>
      </c>
      <c r="L31" s="258"/>
      <c r="M31" s="258"/>
      <c r="N31" s="258"/>
      <c r="O31" s="258"/>
      <c r="P31" s="258"/>
      <c r="Q31" s="258"/>
    </row>
    <row r="32" spans="1:17" s="263" customFormat="1" x14ac:dyDescent="0.25">
      <c r="A32" s="266"/>
      <c r="B32" s="266"/>
      <c r="C32" s="266">
        <v>430</v>
      </c>
      <c r="D32" s="266">
        <v>0</v>
      </c>
      <c r="E32" s="258"/>
      <c r="F32" s="258"/>
      <c r="G32" s="350"/>
      <c r="H32" s="258">
        <v>7315</v>
      </c>
      <c r="I32" s="258">
        <f t="shared" si="7"/>
        <v>0</v>
      </c>
      <c r="J32" s="350">
        <f t="shared" si="1"/>
        <v>0</v>
      </c>
      <c r="K32" s="351">
        <v>0</v>
      </c>
      <c r="L32" s="258"/>
      <c r="M32" s="258"/>
      <c r="N32" s="258"/>
      <c r="O32" s="258"/>
      <c r="P32" s="258"/>
      <c r="Q32" s="258"/>
    </row>
    <row r="33" spans="1:17" s="263" customFormat="1" x14ac:dyDescent="0.25">
      <c r="A33" s="266"/>
      <c r="B33" s="266"/>
      <c r="C33" s="266">
        <v>470</v>
      </c>
      <c r="D33" s="266">
        <v>0</v>
      </c>
      <c r="E33" s="258"/>
      <c r="F33" s="258"/>
      <c r="G33" s="350"/>
      <c r="H33" s="410">
        <v>100</v>
      </c>
      <c r="I33" s="258">
        <f t="shared" si="7"/>
        <v>0</v>
      </c>
      <c r="J33" s="350">
        <f>I33/H32</f>
        <v>0</v>
      </c>
      <c r="K33" s="351">
        <v>0</v>
      </c>
      <c r="L33" s="258"/>
      <c r="M33" s="258"/>
      <c r="N33" s="258"/>
      <c r="O33" s="258"/>
      <c r="P33" s="258"/>
      <c r="Q33" s="258"/>
    </row>
    <row r="34" spans="1:17" s="263" customFormat="1" x14ac:dyDescent="0.25">
      <c r="A34" s="114">
        <v>801</v>
      </c>
      <c r="B34" s="114"/>
      <c r="C34" s="114"/>
      <c r="D34" s="114"/>
      <c r="E34" s="115">
        <f>E35</f>
        <v>123146.48</v>
      </c>
      <c r="F34" s="115">
        <f>F35</f>
        <v>123146.48</v>
      </c>
      <c r="G34" s="113">
        <f>F34/E34</f>
        <v>1</v>
      </c>
      <c r="H34" s="115">
        <f>H35</f>
        <v>123146.48</v>
      </c>
      <c r="I34" s="115">
        <f>I35</f>
        <v>0</v>
      </c>
      <c r="J34" s="113">
        <f>I34/H34</f>
        <v>0</v>
      </c>
      <c r="K34" s="257">
        <f>K35</f>
        <v>0</v>
      </c>
      <c r="L34" s="257">
        <f t="shared" ref="L34:Q34" si="8">L35</f>
        <v>0</v>
      </c>
      <c r="M34" s="257">
        <f t="shared" si="8"/>
        <v>0</v>
      </c>
      <c r="N34" s="257">
        <f t="shared" si="8"/>
        <v>0</v>
      </c>
      <c r="O34" s="257">
        <f t="shared" si="8"/>
        <v>0</v>
      </c>
      <c r="P34" s="257">
        <f t="shared" si="8"/>
        <v>0</v>
      </c>
      <c r="Q34" s="257">
        <f t="shared" si="8"/>
        <v>0</v>
      </c>
    </row>
    <row r="35" spans="1:17" s="263" customFormat="1" x14ac:dyDescent="0.25">
      <c r="A35" s="266"/>
      <c r="B35" s="266">
        <v>80153</v>
      </c>
      <c r="C35" s="266"/>
      <c r="D35" s="266"/>
      <c r="E35" s="258">
        <f>SUM(E36:E37)</f>
        <v>123146.48</v>
      </c>
      <c r="F35" s="258">
        <f>SUM(F36:F37)</f>
        <v>123146.48</v>
      </c>
      <c r="G35" s="350">
        <f>F35/E35</f>
        <v>1</v>
      </c>
      <c r="H35" s="258">
        <f>SUM(H36:H37)</f>
        <v>123146.48</v>
      </c>
      <c r="I35" s="258">
        <f>SUM(I36:I37)</f>
        <v>0</v>
      </c>
      <c r="J35" s="350">
        <f t="shared" si="1"/>
        <v>0</v>
      </c>
      <c r="K35" s="351">
        <f>SUM(L35:P35)</f>
        <v>0</v>
      </c>
      <c r="L35" s="258">
        <f>SUM(L36:L37)</f>
        <v>0</v>
      </c>
      <c r="M35" s="258">
        <f>SUM(M36:M37)</f>
        <v>0</v>
      </c>
      <c r="N35" s="258">
        <f>SUM(N36:N37)</f>
        <v>0</v>
      </c>
      <c r="O35" s="258">
        <f>SUM(O36:O37)</f>
        <v>0</v>
      </c>
      <c r="P35" s="258"/>
      <c r="Q35" s="258"/>
    </row>
    <row r="36" spans="1:17" s="263" customFormat="1" x14ac:dyDescent="0.25">
      <c r="A36" s="266"/>
      <c r="B36" s="266"/>
      <c r="C36" s="266">
        <v>201</v>
      </c>
      <c r="D36" s="266">
        <v>0</v>
      </c>
      <c r="E36" s="258">
        <v>123146.48</v>
      </c>
      <c r="F36" s="258">
        <v>123146.48</v>
      </c>
      <c r="G36" s="350">
        <f>F36/E36</f>
        <v>1</v>
      </c>
      <c r="H36" s="258"/>
      <c r="I36" s="258"/>
      <c r="J36" s="350"/>
      <c r="K36" s="351"/>
      <c r="L36" s="258"/>
      <c r="M36" s="258"/>
      <c r="N36" s="258"/>
      <c r="O36" s="258"/>
      <c r="P36" s="258"/>
      <c r="Q36" s="258"/>
    </row>
    <row r="37" spans="1:17" s="263" customFormat="1" x14ac:dyDescent="0.25">
      <c r="A37" s="266"/>
      <c r="B37" s="266"/>
      <c r="C37" s="266">
        <v>424</v>
      </c>
      <c r="D37" s="266">
        <v>0</v>
      </c>
      <c r="E37" s="264"/>
      <c r="F37" s="258"/>
      <c r="G37" s="350"/>
      <c r="H37" s="258">
        <v>123146.48</v>
      </c>
      <c r="I37" s="258">
        <v>0</v>
      </c>
      <c r="J37" s="350">
        <f t="shared" si="1"/>
        <v>0</v>
      </c>
      <c r="K37" s="351">
        <v>0</v>
      </c>
      <c r="L37" s="258"/>
      <c r="M37" s="258"/>
      <c r="N37" s="258"/>
      <c r="O37" s="258"/>
      <c r="P37" s="258"/>
      <c r="Q37" s="258"/>
    </row>
    <row r="38" spans="1:17" x14ac:dyDescent="0.25">
      <c r="A38" s="114">
        <v>852</v>
      </c>
      <c r="B38" s="114"/>
      <c r="C38" s="114"/>
      <c r="D38" s="114"/>
      <c r="E38" s="115">
        <f>E39+E60+E64</f>
        <v>845821.31</v>
      </c>
      <c r="F38" s="115">
        <f t="shared" ref="F38:O38" si="9">F39+F60+F64</f>
        <v>444799.21</v>
      </c>
      <c r="G38" s="113">
        <f>F38/E38</f>
        <v>0.52587846243788772</v>
      </c>
      <c r="H38" s="115">
        <f t="shared" si="9"/>
        <v>845821.31</v>
      </c>
      <c r="I38" s="115">
        <f t="shared" si="9"/>
        <v>348670.86999999994</v>
      </c>
      <c r="J38" s="113">
        <f t="shared" si="1"/>
        <v>0.41222757795024095</v>
      </c>
      <c r="K38" s="257">
        <f>SUM(L38:P38)</f>
        <v>348670.87</v>
      </c>
      <c r="L38" s="115">
        <f t="shared" si="9"/>
        <v>294954.48</v>
      </c>
      <c r="M38" s="115">
        <f t="shared" si="9"/>
        <v>49882.14</v>
      </c>
      <c r="N38" s="115">
        <f t="shared" si="9"/>
        <v>0</v>
      </c>
      <c r="O38" s="115">
        <f t="shared" si="9"/>
        <v>3834.25</v>
      </c>
      <c r="P38" s="115">
        <f>P39+P60+P64</f>
        <v>0</v>
      </c>
      <c r="Q38" s="115">
        <f>Q39+Q60+Q64</f>
        <v>0</v>
      </c>
    </row>
    <row r="39" spans="1:17" s="263" customFormat="1" x14ac:dyDescent="0.25">
      <c r="A39" s="266"/>
      <c r="B39" s="266">
        <v>85203</v>
      </c>
      <c r="C39" s="266"/>
      <c r="D39" s="266"/>
      <c r="E39" s="258">
        <f>SUM(E40:E59)</f>
        <v>761286</v>
      </c>
      <c r="F39" s="258">
        <f t="shared" ref="F39:O39" si="10">SUM(F40:F59)</f>
        <v>406504.9</v>
      </c>
      <c r="G39" s="350">
        <f>F39/E39</f>
        <v>0.5339713327185841</v>
      </c>
      <c r="H39" s="258">
        <f t="shared" si="10"/>
        <v>761286</v>
      </c>
      <c r="I39" s="258">
        <f t="shared" si="10"/>
        <v>311226.61999999994</v>
      </c>
      <c r="J39" s="350">
        <f t="shared" si="1"/>
        <v>0.40881694921488104</v>
      </c>
      <c r="K39" s="351">
        <f>SUM(I62=K62)</f>
        <v>1</v>
      </c>
      <c r="L39" s="258">
        <f t="shared" si="10"/>
        <v>261254.48</v>
      </c>
      <c r="M39" s="258">
        <f t="shared" si="10"/>
        <v>49882.14</v>
      </c>
      <c r="N39" s="258">
        <f t="shared" si="10"/>
        <v>0</v>
      </c>
      <c r="O39" s="258">
        <f t="shared" si="10"/>
        <v>90</v>
      </c>
      <c r="P39" s="258"/>
      <c r="Q39" s="258"/>
    </row>
    <row r="40" spans="1:17" s="263" customFormat="1" x14ac:dyDescent="0.25">
      <c r="A40" s="266"/>
      <c r="B40" s="266"/>
      <c r="C40" s="266">
        <v>201</v>
      </c>
      <c r="D40" s="266">
        <v>0</v>
      </c>
      <c r="E40" s="258">
        <v>761286</v>
      </c>
      <c r="F40" s="258">
        <v>406504.9</v>
      </c>
      <c r="G40" s="350">
        <f>F40/E40</f>
        <v>0.5339713327185841</v>
      </c>
      <c r="H40" s="258"/>
      <c r="I40" s="258"/>
      <c r="J40" s="350"/>
      <c r="K40" s="351"/>
      <c r="L40" s="258"/>
      <c r="M40" s="258"/>
      <c r="N40" s="258"/>
      <c r="O40" s="258"/>
      <c r="P40" s="258"/>
      <c r="Q40" s="258"/>
    </row>
    <row r="41" spans="1:17" s="263" customFormat="1" x14ac:dyDescent="0.25">
      <c r="A41" s="266"/>
      <c r="B41" s="266"/>
      <c r="C41" s="266">
        <v>302</v>
      </c>
      <c r="D41" s="266">
        <v>0</v>
      </c>
      <c r="E41" s="258"/>
      <c r="F41" s="258"/>
      <c r="G41" s="350"/>
      <c r="H41" s="258">
        <v>900</v>
      </c>
      <c r="I41" s="258">
        <f>K41</f>
        <v>90</v>
      </c>
      <c r="J41" s="350"/>
      <c r="K41" s="351">
        <f t="shared" ref="K41:K58" si="11">SUM(L41:P41)</f>
        <v>90</v>
      </c>
      <c r="L41" s="258"/>
      <c r="M41" s="258"/>
      <c r="N41" s="258"/>
      <c r="O41" s="258">
        <v>90</v>
      </c>
      <c r="P41" s="258"/>
      <c r="Q41" s="258"/>
    </row>
    <row r="42" spans="1:17" s="263" customFormat="1" x14ac:dyDescent="0.25">
      <c r="A42" s="266"/>
      <c r="B42" s="266"/>
      <c r="C42" s="266">
        <v>401</v>
      </c>
      <c r="D42" s="266">
        <v>0</v>
      </c>
      <c r="E42" s="258"/>
      <c r="F42" s="258"/>
      <c r="G42" s="350"/>
      <c r="H42" s="258">
        <v>465500</v>
      </c>
      <c r="I42" s="258">
        <f t="shared" ref="I42:I59" si="12">K42</f>
        <v>191094.34</v>
      </c>
      <c r="J42" s="350">
        <f t="shared" si="1"/>
        <v>0.41051415682062298</v>
      </c>
      <c r="K42" s="351">
        <f t="shared" si="11"/>
        <v>191094.34</v>
      </c>
      <c r="L42" s="258">
        <v>191094.34</v>
      </c>
      <c r="M42" s="258"/>
      <c r="N42" s="258"/>
      <c r="O42" s="258"/>
      <c r="P42" s="258"/>
      <c r="Q42" s="258"/>
    </row>
    <row r="43" spans="1:17" s="263" customFormat="1" x14ac:dyDescent="0.25">
      <c r="A43" s="266"/>
      <c r="B43" s="266"/>
      <c r="C43" s="266">
        <v>404</v>
      </c>
      <c r="D43" s="266">
        <v>0</v>
      </c>
      <c r="E43" s="258"/>
      <c r="F43" s="258"/>
      <c r="G43" s="350"/>
      <c r="H43" s="258">
        <v>32439</v>
      </c>
      <c r="I43" s="258">
        <f t="shared" si="12"/>
        <v>32438.35</v>
      </c>
      <c r="J43" s="350">
        <f t="shared" si="1"/>
        <v>0.99997996239094911</v>
      </c>
      <c r="K43" s="351">
        <f t="shared" si="11"/>
        <v>32438.35</v>
      </c>
      <c r="L43" s="258">
        <v>32438.35</v>
      </c>
      <c r="M43" s="258"/>
      <c r="N43" s="258"/>
      <c r="O43" s="258"/>
      <c r="P43" s="258"/>
      <c r="Q43" s="258"/>
    </row>
    <row r="44" spans="1:17" s="263" customFormat="1" x14ac:dyDescent="0.25">
      <c r="A44" s="266"/>
      <c r="B44" s="266"/>
      <c r="C44" s="266">
        <v>411</v>
      </c>
      <c r="D44" s="266">
        <v>0</v>
      </c>
      <c r="E44" s="258"/>
      <c r="F44" s="258"/>
      <c r="G44" s="350"/>
      <c r="H44" s="258">
        <v>89261</v>
      </c>
      <c r="I44" s="258">
        <f t="shared" si="12"/>
        <v>27808.37</v>
      </c>
      <c r="J44" s="350">
        <f t="shared" si="1"/>
        <v>0.31153997826598401</v>
      </c>
      <c r="K44" s="351">
        <f t="shared" si="11"/>
        <v>27808.37</v>
      </c>
      <c r="L44" s="258">
        <v>27808.37</v>
      </c>
      <c r="M44" s="258"/>
      <c r="N44" s="258"/>
      <c r="O44" s="258"/>
      <c r="P44" s="258"/>
      <c r="Q44" s="258"/>
    </row>
    <row r="45" spans="1:17" s="263" customFormat="1" x14ac:dyDescent="0.25">
      <c r="A45" s="266"/>
      <c r="B45" s="266"/>
      <c r="C45" s="266">
        <v>412</v>
      </c>
      <c r="D45" s="266">
        <v>0</v>
      </c>
      <c r="E45" s="258"/>
      <c r="F45" s="258"/>
      <c r="G45" s="350"/>
      <c r="H45" s="258">
        <v>11800</v>
      </c>
      <c r="I45" s="258">
        <f t="shared" si="12"/>
        <v>3764.54</v>
      </c>
      <c r="J45" s="350">
        <f t="shared" si="1"/>
        <v>0.31902881355932206</v>
      </c>
      <c r="K45" s="351">
        <f t="shared" si="11"/>
        <v>3764.54</v>
      </c>
      <c r="L45" s="258">
        <v>3764.54</v>
      </c>
      <c r="M45" s="258"/>
      <c r="N45" s="258"/>
      <c r="O45" s="258"/>
      <c r="P45" s="258"/>
      <c r="Q45" s="258"/>
    </row>
    <row r="46" spans="1:17" s="263" customFormat="1" x14ac:dyDescent="0.25">
      <c r="A46" s="266"/>
      <c r="B46" s="266"/>
      <c r="C46" s="266">
        <v>417</v>
      </c>
      <c r="D46" s="266">
        <v>0</v>
      </c>
      <c r="E46" s="258"/>
      <c r="F46" s="258"/>
      <c r="G46" s="350"/>
      <c r="H46" s="258">
        <v>18200</v>
      </c>
      <c r="I46" s="258">
        <f t="shared" si="12"/>
        <v>6148.88</v>
      </c>
      <c r="J46" s="350">
        <f t="shared" si="1"/>
        <v>0.33785054945054943</v>
      </c>
      <c r="K46" s="351">
        <f t="shared" si="11"/>
        <v>6148.88</v>
      </c>
      <c r="L46" s="258">
        <v>6148.88</v>
      </c>
      <c r="M46" s="258"/>
      <c r="N46" s="258"/>
      <c r="O46" s="258"/>
      <c r="P46" s="258"/>
      <c r="Q46" s="258"/>
    </row>
    <row r="47" spans="1:17" s="263" customFormat="1" x14ac:dyDescent="0.25">
      <c r="A47" s="266"/>
      <c r="B47" s="266"/>
      <c r="C47" s="266">
        <v>421</v>
      </c>
      <c r="D47" s="266">
        <v>0</v>
      </c>
      <c r="E47" s="258"/>
      <c r="F47" s="258"/>
      <c r="G47" s="350"/>
      <c r="H47" s="258">
        <v>43694</v>
      </c>
      <c r="I47" s="258">
        <f t="shared" si="12"/>
        <v>13856.94</v>
      </c>
      <c r="J47" s="350">
        <f t="shared" si="1"/>
        <v>0.31713599121160801</v>
      </c>
      <c r="K47" s="351">
        <f t="shared" si="11"/>
        <v>13856.94</v>
      </c>
      <c r="L47" s="258"/>
      <c r="M47" s="258">
        <v>13856.94</v>
      </c>
      <c r="N47" s="258"/>
      <c r="O47" s="258"/>
      <c r="P47" s="258"/>
      <c r="Q47" s="258"/>
    </row>
    <row r="48" spans="1:17" s="263" customFormat="1" x14ac:dyDescent="0.25">
      <c r="A48" s="266"/>
      <c r="B48" s="266"/>
      <c r="C48" s="266">
        <v>422</v>
      </c>
      <c r="D48" s="266">
        <v>0</v>
      </c>
      <c r="E48" s="258"/>
      <c r="F48" s="258"/>
      <c r="G48" s="350"/>
      <c r="H48" s="258">
        <v>21300</v>
      </c>
      <c r="I48" s="258">
        <f t="shared" si="12"/>
        <v>2732.35</v>
      </c>
      <c r="J48" s="350">
        <f t="shared" si="1"/>
        <v>0.1282793427230047</v>
      </c>
      <c r="K48" s="351">
        <f t="shared" si="11"/>
        <v>2732.35</v>
      </c>
      <c r="L48" s="258"/>
      <c r="M48" s="258">
        <v>2732.35</v>
      </c>
      <c r="N48" s="258"/>
      <c r="O48" s="258"/>
      <c r="P48" s="258"/>
      <c r="Q48" s="258"/>
    </row>
    <row r="49" spans="1:17" s="263" customFormat="1" x14ac:dyDescent="0.25">
      <c r="A49" s="266"/>
      <c r="B49" s="266"/>
      <c r="C49" s="266">
        <v>426</v>
      </c>
      <c r="D49" s="266">
        <v>0</v>
      </c>
      <c r="E49" s="258"/>
      <c r="F49" s="258"/>
      <c r="G49" s="350"/>
      <c r="H49" s="258">
        <v>11800</v>
      </c>
      <c r="I49" s="258">
        <f t="shared" si="12"/>
        <v>5717.37</v>
      </c>
      <c r="J49" s="350">
        <f t="shared" si="1"/>
        <v>0.48452288135593219</v>
      </c>
      <c r="K49" s="351">
        <f t="shared" si="11"/>
        <v>5717.37</v>
      </c>
      <c r="L49" s="258"/>
      <c r="M49" s="258">
        <v>5717.37</v>
      </c>
      <c r="N49" s="258"/>
      <c r="O49" s="258"/>
      <c r="P49" s="258"/>
      <c r="Q49" s="258"/>
    </row>
    <row r="50" spans="1:17" s="263" customFormat="1" x14ac:dyDescent="0.25">
      <c r="A50" s="266"/>
      <c r="B50" s="266"/>
      <c r="C50" s="266">
        <v>427</v>
      </c>
      <c r="D50" s="266">
        <v>0</v>
      </c>
      <c r="E50" s="258"/>
      <c r="F50" s="258"/>
      <c r="G50" s="350"/>
      <c r="H50" s="258">
        <v>3000</v>
      </c>
      <c r="I50" s="258">
        <f t="shared" si="12"/>
        <v>0</v>
      </c>
      <c r="J50" s="350">
        <f t="shared" si="1"/>
        <v>0</v>
      </c>
      <c r="K50" s="351">
        <f t="shared" si="11"/>
        <v>0</v>
      </c>
      <c r="L50" s="258"/>
      <c r="M50" s="258">
        <v>0</v>
      </c>
      <c r="N50" s="258"/>
      <c r="O50" s="258"/>
      <c r="P50" s="258"/>
      <c r="Q50" s="258"/>
    </row>
    <row r="51" spans="1:17" s="263" customFormat="1" x14ac:dyDescent="0.25">
      <c r="A51" s="266"/>
      <c r="B51" s="266"/>
      <c r="C51" s="266">
        <v>428</v>
      </c>
      <c r="D51" s="266">
        <v>0</v>
      </c>
      <c r="E51" s="258"/>
      <c r="F51" s="258"/>
      <c r="G51" s="350"/>
      <c r="H51" s="258">
        <v>500</v>
      </c>
      <c r="I51" s="258">
        <f t="shared" si="12"/>
        <v>120</v>
      </c>
      <c r="J51" s="350">
        <f t="shared" si="1"/>
        <v>0.24</v>
      </c>
      <c r="K51" s="351">
        <f t="shared" si="11"/>
        <v>120</v>
      </c>
      <c r="L51" s="258"/>
      <c r="M51" s="258">
        <v>120</v>
      </c>
      <c r="N51" s="258"/>
      <c r="O51" s="258"/>
      <c r="P51" s="258"/>
      <c r="Q51" s="258"/>
    </row>
    <row r="52" spans="1:17" s="263" customFormat="1" x14ac:dyDescent="0.25">
      <c r="A52" s="266"/>
      <c r="B52" s="266"/>
      <c r="C52" s="266">
        <v>430</v>
      </c>
      <c r="D52" s="266">
        <v>0</v>
      </c>
      <c r="E52" s="258"/>
      <c r="F52" s="258"/>
      <c r="G52" s="350"/>
      <c r="H52" s="258">
        <v>43000</v>
      </c>
      <c r="I52" s="258">
        <f t="shared" si="12"/>
        <v>12749.19</v>
      </c>
      <c r="J52" s="350">
        <f t="shared" si="1"/>
        <v>0.29649279069767442</v>
      </c>
      <c r="K52" s="351">
        <f t="shared" si="11"/>
        <v>12749.19</v>
      </c>
      <c r="L52" s="258"/>
      <c r="M52" s="258">
        <v>12749.19</v>
      </c>
      <c r="N52" s="258"/>
      <c r="O52" s="258"/>
      <c r="P52" s="258"/>
      <c r="Q52" s="258"/>
    </row>
    <row r="53" spans="1:17" s="263" customFormat="1" x14ac:dyDescent="0.25">
      <c r="A53" s="266"/>
      <c r="B53" s="266"/>
      <c r="C53" s="266">
        <v>436</v>
      </c>
      <c r="D53" s="266">
        <v>0</v>
      </c>
      <c r="E53" s="258"/>
      <c r="F53" s="258"/>
      <c r="G53" s="350"/>
      <c r="H53" s="258">
        <v>1480</v>
      </c>
      <c r="I53" s="258">
        <f t="shared" si="12"/>
        <v>1054.0899999999999</v>
      </c>
      <c r="J53" s="350">
        <f t="shared" si="1"/>
        <v>0.71222297297297288</v>
      </c>
      <c r="K53" s="351">
        <f t="shared" si="11"/>
        <v>1054.0899999999999</v>
      </c>
      <c r="L53" s="258"/>
      <c r="M53" s="258">
        <v>1054.0899999999999</v>
      </c>
      <c r="N53" s="258"/>
      <c r="O53" s="258"/>
      <c r="P53" s="258"/>
      <c r="Q53" s="258"/>
    </row>
    <row r="54" spans="1:17" s="263" customFormat="1" x14ac:dyDescent="0.25">
      <c r="A54" s="266"/>
      <c r="B54" s="266"/>
      <c r="C54" s="266">
        <v>441</v>
      </c>
      <c r="D54" s="266">
        <v>0</v>
      </c>
      <c r="E54" s="258"/>
      <c r="F54" s="258"/>
      <c r="G54" s="350"/>
      <c r="H54" s="258">
        <v>1200</v>
      </c>
      <c r="I54" s="258">
        <f t="shared" si="12"/>
        <v>226.6</v>
      </c>
      <c r="J54" s="350">
        <f t="shared" si="1"/>
        <v>0.18883333333333333</v>
      </c>
      <c r="K54" s="351">
        <f t="shared" si="11"/>
        <v>226.6</v>
      </c>
      <c r="L54" s="258"/>
      <c r="M54" s="258">
        <v>226.6</v>
      </c>
      <c r="N54" s="258"/>
      <c r="O54" s="258"/>
      <c r="P54" s="258"/>
      <c r="Q54" s="258"/>
    </row>
    <row r="55" spans="1:17" s="263" customFormat="1" x14ac:dyDescent="0.25">
      <c r="A55" s="266"/>
      <c r="B55" s="266"/>
      <c r="C55" s="266">
        <v>443</v>
      </c>
      <c r="D55" s="266">
        <v>0</v>
      </c>
      <c r="E55" s="258"/>
      <c r="F55" s="258"/>
      <c r="G55" s="350"/>
      <c r="H55" s="258">
        <v>1000</v>
      </c>
      <c r="I55" s="258">
        <f t="shared" si="12"/>
        <v>975.65</v>
      </c>
      <c r="J55" s="350">
        <f t="shared" si="1"/>
        <v>0.97565000000000002</v>
      </c>
      <c r="K55" s="351">
        <f t="shared" si="11"/>
        <v>975.65</v>
      </c>
      <c r="L55" s="258"/>
      <c r="M55" s="258">
        <v>975.65</v>
      </c>
      <c r="N55" s="258"/>
      <c r="O55" s="258"/>
      <c r="P55" s="258"/>
      <c r="Q55" s="258"/>
    </row>
    <row r="56" spans="1:17" s="263" customFormat="1" x14ac:dyDescent="0.25">
      <c r="A56" s="266"/>
      <c r="B56" s="266"/>
      <c r="C56" s="266">
        <v>444</v>
      </c>
      <c r="D56" s="266">
        <v>0</v>
      </c>
      <c r="E56" s="258"/>
      <c r="F56" s="258"/>
      <c r="G56" s="350"/>
      <c r="H56" s="258">
        <v>12200</v>
      </c>
      <c r="I56" s="258">
        <f t="shared" si="12"/>
        <v>10948.72</v>
      </c>
      <c r="J56" s="350">
        <f t="shared" si="1"/>
        <v>0.89743606557377043</v>
      </c>
      <c r="K56" s="351">
        <f t="shared" si="11"/>
        <v>10948.72</v>
      </c>
      <c r="L56" s="258"/>
      <c r="M56" s="258">
        <v>10948.72</v>
      </c>
      <c r="N56" s="258"/>
      <c r="O56" s="258"/>
      <c r="P56" s="258"/>
      <c r="Q56" s="258"/>
    </row>
    <row r="57" spans="1:17" s="263" customFormat="1" x14ac:dyDescent="0.25">
      <c r="A57" s="266"/>
      <c r="B57" s="266"/>
      <c r="C57" s="266">
        <v>448</v>
      </c>
      <c r="D57" s="266">
        <v>0</v>
      </c>
      <c r="E57" s="258"/>
      <c r="F57" s="258"/>
      <c r="G57" s="350"/>
      <c r="H57" s="258">
        <v>1000</v>
      </c>
      <c r="I57" s="258">
        <f t="shared" si="12"/>
        <v>450</v>
      </c>
      <c r="J57" s="350">
        <f t="shared" si="1"/>
        <v>0.45</v>
      </c>
      <c r="K57" s="351">
        <f t="shared" si="11"/>
        <v>450</v>
      </c>
      <c r="L57" s="258"/>
      <c r="M57" s="258">
        <v>450</v>
      </c>
      <c r="N57" s="258"/>
      <c r="O57" s="258"/>
      <c r="P57" s="258"/>
      <c r="Q57" s="258"/>
    </row>
    <row r="58" spans="1:17" s="263" customFormat="1" x14ac:dyDescent="0.25">
      <c r="A58" s="266"/>
      <c r="B58" s="266"/>
      <c r="C58" s="266">
        <v>452</v>
      </c>
      <c r="D58" s="266">
        <v>0</v>
      </c>
      <c r="E58" s="258"/>
      <c r="F58" s="258"/>
      <c r="G58" s="350"/>
      <c r="H58" s="258">
        <v>12</v>
      </c>
      <c r="I58" s="258">
        <f t="shared" si="12"/>
        <v>11.23</v>
      </c>
      <c r="J58" s="350">
        <f t="shared" si="1"/>
        <v>0.93583333333333341</v>
      </c>
      <c r="K58" s="351">
        <f t="shared" si="11"/>
        <v>11.23</v>
      </c>
      <c r="L58" s="258"/>
      <c r="M58" s="258">
        <v>11.23</v>
      </c>
      <c r="N58" s="258"/>
      <c r="O58" s="258"/>
      <c r="P58" s="258"/>
      <c r="Q58" s="258"/>
    </row>
    <row r="59" spans="1:17" s="263" customFormat="1" x14ac:dyDescent="0.25">
      <c r="A59" s="266"/>
      <c r="B59" s="266"/>
      <c r="C59" s="266">
        <v>470</v>
      </c>
      <c r="D59" s="266">
        <v>0</v>
      </c>
      <c r="E59" s="258"/>
      <c r="F59" s="258"/>
      <c r="G59" s="350"/>
      <c r="H59" s="258">
        <v>3000</v>
      </c>
      <c r="I59" s="258">
        <f t="shared" si="12"/>
        <v>1040</v>
      </c>
      <c r="J59" s="350">
        <f t="shared" si="1"/>
        <v>0.34666666666666668</v>
      </c>
      <c r="K59" s="351">
        <f>SUM(L59:P59)</f>
        <v>1040</v>
      </c>
      <c r="L59" s="258"/>
      <c r="M59" s="258">
        <v>1040</v>
      </c>
      <c r="N59" s="258"/>
      <c r="O59" s="258"/>
      <c r="P59" s="258"/>
      <c r="Q59" s="258"/>
    </row>
    <row r="60" spans="1:17" s="263" customFormat="1" x14ac:dyDescent="0.25">
      <c r="A60" s="266"/>
      <c r="B60" s="266">
        <v>85215</v>
      </c>
      <c r="C60" s="267"/>
      <c r="D60" s="267"/>
      <c r="E60" s="258">
        <f>SUM(E61:E63)</f>
        <v>4594.3100000000004</v>
      </c>
      <c r="F60" s="258">
        <f t="shared" ref="F60:O60" si="13">SUM(F61:F63)</f>
        <v>4594.3100000000004</v>
      </c>
      <c r="G60" s="350">
        <f>F60/E60</f>
        <v>1</v>
      </c>
      <c r="H60" s="258">
        <f t="shared" si="13"/>
        <v>4594.3099999999995</v>
      </c>
      <c r="I60" s="258">
        <f t="shared" si="13"/>
        <v>3744.25</v>
      </c>
      <c r="J60" s="350">
        <f t="shared" si="1"/>
        <v>0.81497548054005942</v>
      </c>
      <c r="K60" s="351">
        <f>SUM(L60:P60)</f>
        <v>3744.25</v>
      </c>
      <c r="L60" s="258">
        <f t="shared" si="13"/>
        <v>0</v>
      </c>
      <c r="M60" s="258">
        <f t="shared" si="13"/>
        <v>0</v>
      </c>
      <c r="N60" s="258">
        <f t="shared" si="13"/>
        <v>0</v>
      </c>
      <c r="O60" s="258">
        <f t="shared" si="13"/>
        <v>3744.25</v>
      </c>
      <c r="P60" s="258"/>
      <c r="Q60" s="258"/>
    </row>
    <row r="61" spans="1:17" s="263" customFormat="1" x14ac:dyDescent="0.25">
      <c r="A61" s="266"/>
      <c r="B61" s="266"/>
      <c r="C61" s="266">
        <v>201</v>
      </c>
      <c r="D61" s="266">
        <v>0</v>
      </c>
      <c r="E61" s="258">
        <v>4594.3100000000004</v>
      </c>
      <c r="F61" s="258">
        <v>4594.3100000000004</v>
      </c>
      <c r="G61" s="350">
        <f>F61/E61</f>
        <v>1</v>
      </c>
      <c r="H61" s="258"/>
      <c r="I61" s="258"/>
      <c r="J61" s="350"/>
      <c r="K61" s="351"/>
      <c r="L61" s="258"/>
      <c r="M61" s="258"/>
      <c r="N61" s="258"/>
      <c r="O61" s="258"/>
      <c r="P61" s="258"/>
      <c r="Q61" s="258"/>
    </row>
    <row r="62" spans="1:17" s="263" customFormat="1" x14ac:dyDescent="0.25">
      <c r="A62" s="266"/>
      <c r="B62" s="266"/>
      <c r="C62" s="266">
        <v>311</v>
      </c>
      <c r="D62" s="266">
        <v>0</v>
      </c>
      <c r="E62" s="258"/>
      <c r="F62" s="258"/>
      <c r="G62" s="350"/>
      <c r="H62" s="258">
        <v>4504.2299999999996</v>
      </c>
      <c r="I62" s="258">
        <f>K62</f>
        <v>3744.25</v>
      </c>
      <c r="J62" s="350">
        <f t="shared" si="1"/>
        <v>0.83127415784717928</v>
      </c>
      <c r="K62" s="351">
        <f>SUM(L62:P62)</f>
        <v>3744.25</v>
      </c>
      <c r="L62" s="258"/>
      <c r="M62" s="258"/>
      <c r="N62" s="258"/>
      <c r="O62" s="258">
        <v>3744.25</v>
      </c>
      <c r="P62" s="258"/>
      <c r="Q62" s="258"/>
    </row>
    <row r="63" spans="1:17" s="263" customFormat="1" x14ac:dyDescent="0.25">
      <c r="A63" s="266"/>
      <c r="B63" s="266"/>
      <c r="C63" s="266">
        <v>421</v>
      </c>
      <c r="D63" s="266">
        <v>0</v>
      </c>
      <c r="E63" s="258"/>
      <c r="F63" s="258"/>
      <c r="G63" s="350"/>
      <c r="H63" s="258">
        <v>90.08</v>
      </c>
      <c r="I63" s="258"/>
      <c r="J63" s="350">
        <f t="shared" si="1"/>
        <v>0</v>
      </c>
      <c r="K63" s="351">
        <f>SUM(L63:P63)</f>
        <v>0</v>
      </c>
      <c r="L63" s="258"/>
      <c r="M63" s="258"/>
      <c r="N63" s="258"/>
      <c r="O63" s="258"/>
      <c r="P63" s="258"/>
      <c r="Q63" s="258"/>
    </row>
    <row r="64" spans="1:17" s="263" customFormat="1" x14ac:dyDescent="0.25">
      <c r="A64" s="266"/>
      <c r="B64" s="266">
        <v>85228</v>
      </c>
      <c r="C64" s="266"/>
      <c r="D64" s="266"/>
      <c r="E64" s="258">
        <f>SUM(E65:E69)</f>
        <v>79941</v>
      </c>
      <c r="F64" s="258">
        <f>SUM(F65:F69)</f>
        <v>33700</v>
      </c>
      <c r="G64" s="350">
        <f>F64/E64</f>
        <v>0.42156090116460893</v>
      </c>
      <c r="H64" s="258">
        <f>SUM(H65:H69)</f>
        <v>79941</v>
      </c>
      <c r="I64" s="258">
        <f>SUM(I65:I69)</f>
        <v>33700</v>
      </c>
      <c r="J64" s="350">
        <f t="shared" si="1"/>
        <v>0.42156090116460893</v>
      </c>
      <c r="K64" s="351">
        <f>SUM(L64:P64)</f>
        <v>33700</v>
      </c>
      <c r="L64" s="258">
        <f>SUM(L65:L69)</f>
        <v>33700</v>
      </c>
      <c r="M64" s="258">
        <f>SUM(M65:M69)</f>
        <v>0</v>
      </c>
      <c r="N64" s="258">
        <f>SUM(N65:N69)</f>
        <v>0</v>
      </c>
      <c r="O64" s="258">
        <f>SUM(O65:O69)</f>
        <v>0</v>
      </c>
      <c r="P64" s="258"/>
      <c r="Q64" s="258"/>
    </row>
    <row r="65" spans="1:17" s="263" customFormat="1" x14ac:dyDescent="0.25">
      <c r="A65" s="266"/>
      <c r="B65" s="266"/>
      <c r="C65" s="266">
        <v>201</v>
      </c>
      <c r="D65" s="266">
        <v>0</v>
      </c>
      <c r="E65" s="258">
        <v>79941</v>
      </c>
      <c r="F65" s="258">
        <v>33700</v>
      </c>
      <c r="G65" s="350">
        <f>F65/E65</f>
        <v>0.42156090116460893</v>
      </c>
      <c r="H65" s="258"/>
      <c r="I65" s="258"/>
      <c r="J65" s="350"/>
      <c r="K65" s="351"/>
      <c r="L65" s="258"/>
      <c r="M65" s="258"/>
      <c r="N65" s="258"/>
      <c r="O65" s="258"/>
      <c r="P65" s="258"/>
      <c r="Q65" s="258"/>
    </row>
    <row r="66" spans="1:17" s="263" customFormat="1" x14ac:dyDescent="0.25">
      <c r="A66" s="266"/>
      <c r="B66" s="266"/>
      <c r="C66" s="266">
        <v>401</v>
      </c>
      <c r="D66" s="266">
        <v>0</v>
      </c>
      <c r="E66" s="258"/>
      <c r="F66" s="258"/>
      <c r="G66" s="350"/>
      <c r="H66" s="258">
        <v>59110</v>
      </c>
      <c r="I66" s="258">
        <f>K66</f>
        <v>20549.21</v>
      </c>
      <c r="J66" s="350">
        <f t="shared" ref="J66:J101" si="14">I66/H66</f>
        <v>0.34764354593131447</v>
      </c>
      <c r="K66" s="351">
        <f>L66+M66+N66+O66+P66</f>
        <v>20549.21</v>
      </c>
      <c r="L66" s="258">
        <v>20549.21</v>
      </c>
      <c r="M66" s="258"/>
      <c r="N66" s="258"/>
      <c r="O66" s="258"/>
      <c r="P66" s="258"/>
      <c r="Q66" s="258"/>
    </row>
    <row r="67" spans="1:17" s="263" customFormat="1" x14ac:dyDescent="0.25">
      <c r="A67" s="266"/>
      <c r="B67" s="266"/>
      <c r="C67" s="266">
        <v>404</v>
      </c>
      <c r="D67" s="266">
        <v>0</v>
      </c>
      <c r="E67" s="258"/>
      <c r="F67" s="258"/>
      <c r="G67" s="350"/>
      <c r="H67" s="258">
        <v>7727</v>
      </c>
      <c r="I67" s="258">
        <f>K67</f>
        <v>7726.02</v>
      </c>
      <c r="J67" s="350">
        <f t="shared" si="14"/>
        <v>0.9998731719943057</v>
      </c>
      <c r="K67" s="351">
        <f>L67+M67+N67+O67+P67</f>
        <v>7726.02</v>
      </c>
      <c r="L67" s="258">
        <v>7726.02</v>
      </c>
      <c r="M67" s="258"/>
      <c r="N67" s="258"/>
      <c r="O67" s="258"/>
      <c r="P67" s="258"/>
      <c r="Q67" s="258"/>
    </row>
    <row r="68" spans="1:17" s="263" customFormat="1" x14ac:dyDescent="0.25">
      <c r="A68" s="266"/>
      <c r="B68" s="266"/>
      <c r="C68" s="266">
        <v>411</v>
      </c>
      <c r="D68" s="266">
        <v>0</v>
      </c>
      <c r="E68" s="258"/>
      <c r="F68" s="258"/>
      <c r="G68" s="350"/>
      <c r="H68" s="258">
        <v>10194</v>
      </c>
      <c r="I68" s="258">
        <f>K68</f>
        <v>5353.39</v>
      </c>
      <c r="J68" s="350">
        <f t="shared" si="14"/>
        <v>0.52515106925642541</v>
      </c>
      <c r="K68" s="351">
        <f>L68+M68+N68+O68+P68</f>
        <v>5353.39</v>
      </c>
      <c r="L68" s="258">
        <v>5353.39</v>
      </c>
      <c r="M68" s="258"/>
      <c r="N68" s="258"/>
      <c r="O68" s="258"/>
      <c r="P68" s="258"/>
      <c r="Q68" s="258"/>
    </row>
    <row r="69" spans="1:17" s="263" customFormat="1" x14ac:dyDescent="0.25">
      <c r="A69" s="266"/>
      <c r="B69" s="266"/>
      <c r="C69" s="266">
        <v>412</v>
      </c>
      <c r="D69" s="266">
        <v>0</v>
      </c>
      <c r="E69" s="258"/>
      <c r="F69" s="258"/>
      <c r="G69" s="350"/>
      <c r="H69" s="258">
        <v>2910</v>
      </c>
      <c r="I69" s="258">
        <f>K69</f>
        <v>71.38</v>
      </c>
      <c r="J69" s="350">
        <f t="shared" si="14"/>
        <v>2.4529209621993127E-2</v>
      </c>
      <c r="K69" s="351">
        <f>L69+M69+N69+O69+P69</f>
        <v>71.38</v>
      </c>
      <c r="L69" s="258">
        <v>71.38</v>
      </c>
      <c r="M69" s="258"/>
      <c r="N69" s="258"/>
      <c r="O69" s="258"/>
      <c r="P69" s="258"/>
      <c r="Q69" s="258"/>
    </row>
    <row r="70" spans="1:17" x14ac:dyDescent="0.25">
      <c r="A70" s="114">
        <v>855</v>
      </c>
      <c r="B70" s="114"/>
      <c r="C70" s="114"/>
      <c r="D70" s="114"/>
      <c r="E70" s="115">
        <f>E71+E78+E88+E91+E99</f>
        <v>20172590</v>
      </c>
      <c r="F70" s="115">
        <f>F71+F78+F88+F91+F99</f>
        <v>8946590</v>
      </c>
      <c r="G70" s="113">
        <f>F70/E70</f>
        <v>0.44350229692865417</v>
      </c>
      <c r="H70" s="115">
        <f>H71+H78+H88+H91+H99</f>
        <v>20172590</v>
      </c>
      <c r="I70" s="115">
        <f>I71+I78+I88+I91+I99</f>
        <v>8619655.8100000024</v>
      </c>
      <c r="J70" s="113">
        <f t="shared" si="14"/>
        <v>0.42729544446201517</v>
      </c>
      <c r="K70" s="257">
        <f>SUM(L70:P70)</f>
        <v>8619655.8100000005</v>
      </c>
      <c r="L70" s="115">
        <f t="shared" ref="L70:Q70" si="15">L71+L78+L88+L91+L99</f>
        <v>205591.16999999998</v>
      </c>
      <c r="M70" s="115">
        <f t="shared" si="15"/>
        <v>43304.31</v>
      </c>
      <c r="N70" s="115">
        <f t="shared" si="15"/>
        <v>0</v>
      </c>
      <c r="O70" s="115">
        <f t="shared" si="15"/>
        <v>8370760.3300000001</v>
      </c>
      <c r="P70" s="115">
        <f t="shared" si="15"/>
        <v>0</v>
      </c>
      <c r="Q70" s="115">
        <f t="shared" si="15"/>
        <v>0</v>
      </c>
    </row>
    <row r="71" spans="1:17" s="263" customFormat="1" x14ac:dyDescent="0.25">
      <c r="A71" s="266"/>
      <c r="B71" s="266">
        <v>85501</v>
      </c>
      <c r="C71" s="266"/>
      <c r="D71" s="266"/>
      <c r="E71" s="258">
        <f>SUM(E72:E77)</f>
        <v>15050000</v>
      </c>
      <c r="F71" s="258">
        <f>SUM(F72:F77)</f>
        <v>6600000</v>
      </c>
      <c r="G71" s="350">
        <f>F71/E71</f>
        <v>0.43853820598006643</v>
      </c>
      <c r="H71" s="258">
        <f>SUM(H72:H77)</f>
        <v>15050000</v>
      </c>
      <c r="I71" s="258">
        <f>SUM(I72:I77)</f>
        <v>6382458.7100000009</v>
      </c>
      <c r="J71" s="350">
        <f t="shared" si="14"/>
        <v>0.42408363521594689</v>
      </c>
      <c r="K71" s="351">
        <f>SUM(L71:P71)</f>
        <v>6382458.71</v>
      </c>
      <c r="L71" s="258">
        <f>SUM(L72:L77)</f>
        <v>58807.429999999993</v>
      </c>
      <c r="M71" s="258">
        <f>SUM(M72:M77)</f>
        <v>0</v>
      </c>
      <c r="N71" s="258">
        <f>SUM(N72:N77)</f>
        <v>0</v>
      </c>
      <c r="O71" s="258">
        <f>SUM(O72:O77)</f>
        <v>6323651.2800000003</v>
      </c>
      <c r="P71" s="258"/>
      <c r="Q71" s="258"/>
    </row>
    <row r="72" spans="1:17" s="263" customFormat="1" x14ac:dyDescent="0.25">
      <c r="A72" s="266"/>
      <c r="B72" s="266"/>
      <c r="C72" s="266">
        <v>206</v>
      </c>
      <c r="D72" s="266">
        <v>0</v>
      </c>
      <c r="E72" s="258">
        <v>15050000</v>
      </c>
      <c r="F72" s="258">
        <v>6600000</v>
      </c>
      <c r="G72" s="350">
        <f>F72/E72</f>
        <v>0.43853820598006643</v>
      </c>
      <c r="H72" s="258"/>
      <c r="I72" s="258"/>
      <c r="J72" s="350"/>
      <c r="K72" s="351"/>
      <c r="L72" s="258"/>
      <c r="M72" s="258"/>
      <c r="N72" s="258"/>
      <c r="O72" s="258"/>
      <c r="P72" s="258"/>
      <c r="Q72" s="258"/>
    </row>
    <row r="73" spans="1:17" s="263" customFormat="1" x14ac:dyDescent="0.25">
      <c r="A73" s="266"/>
      <c r="B73" s="266"/>
      <c r="C73" s="266">
        <v>311</v>
      </c>
      <c r="D73" s="266">
        <v>0</v>
      </c>
      <c r="E73" s="258"/>
      <c r="F73" s="258"/>
      <c r="G73" s="350"/>
      <c r="H73" s="258">
        <v>14922075</v>
      </c>
      <c r="I73" s="258">
        <f>K73</f>
        <v>6323651.2800000003</v>
      </c>
      <c r="J73" s="350">
        <f t="shared" si="14"/>
        <v>0.4237782801654596</v>
      </c>
      <c r="K73" s="351">
        <f t="shared" ref="K73:K78" si="16">SUM(L73:P73)</f>
        <v>6323651.2800000003</v>
      </c>
      <c r="L73" s="258"/>
      <c r="M73" s="258"/>
      <c r="N73" s="258"/>
      <c r="O73" s="258">
        <v>6323651.2800000003</v>
      </c>
      <c r="P73" s="258"/>
      <c r="Q73" s="258"/>
    </row>
    <row r="74" spans="1:17" s="263" customFormat="1" x14ac:dyDescent="0.25">
      <c r="A74" s="266"/>
      <c r="B74" s="266"/>
      <c r="C74" s="266">
        <v>401</v>
      </c>
      <c r="D74" s="266">
        <v>0</v>
      </c>
      <c r="E74" s="258"/>
      <c r="F74" s="258"/>
      <c r="G74" s="350"/>
      <c r="H74" s="258">
        <v>102520</v>
      </c>
      <c r="I74" s="258">
        <f>K74</f>
        <v>40973.839999999997</v>
      </c>
      <c r="J74" s="350">
        <f t="shared" si="14"/>
        <v>0.3996667967225907</v>
      </c>
      <c r="K74" s="351">
        <f t="shared" si="16"/>
        <v>40973.839999999997</v>
      </c>
      <c r="L74" s="258">
        <v>40973.839999999997</v>
      </c>
      <c r="M74" s="258"/>
      <c r="N74" s="258"/>
      <c r="O74" s="258"/>
      <c r="P74" s="258"/>
      <c r="Q74" s="258"/>
    </row>
    <row r="75" spans="1:17" s="263" customFormat="1" x14ac:dyDescent="0.25">
      <c r="A75" s="266"/>
      <c r="B75" s="266"/>
      <c r="C75" s="266">
        <v>404</v>
      </c>
      <c r="D75" s="266">
        <v>0</v>
      </c>
      <c r="E75" s="258"/>
      <c r="F75" s="258"/>
      <c r="G75" s="350"/>
      <c r="H75" s="258">
        <v>7215</v>
      </c>
      <c r="I75" s="258">
        <f>K75</f>
        <v>7214.45</v>
      </c>
      <c r="J75" s="350"/>
      <c r="K75" s="351">
        <f t="shared" si="16"/>
        <v>7214.45</v>
      </c>
      <c r="L75" s="258">
        <v>7214.45</v>
      </c>
      <c r="M75" s="258"/>
      <c r="N75" s="258"/>
      <c r="O75" s="258"/>
      <c r="P75" s="258"/>
      <c r="Q75" s="258"/>
    </row>
    <row r="76" spans="1:17" s="263" customFormat="1" x14ac:dyDescent="0.25">
      <c r="A76" s="266"/>
      <c r="B76" s="266"/>
      <c r="C76" s="266">
        <v>411</v>
      </c>
      <c r="D76" s="266">
        <v>0</v>
      </c>
      <c r="E76" s="258"/>
      <c r="F76" s="258"/>
      <c r="G76" s="350"/>
      <c r="H76" s="258">
        <v>15571</v>
      </c>
      <c r="I76" s="258">
        <f>K76</f>
        <v>9296.48</v>
      </c>
      <c r="J76" s="350">
        <f t="shared" si="14"/>
        <v>0.5970380836169803</v>
      </c>
      <c r="K76" s="351">
        <f t="shared" si="16"/>
        <v>9296.48</v>
      </c>
      <c r="L76" s="258">
        <v>9296.48</v>
      </c>
      <c r="M76" s="258"/>
      <c r="N76" s="258"/>
      <c r="O76" s="258"/>
      <c r="P76" s="258"/>
      <c r="Q76" s="258"/>
    </row>
    <row r="77" spans="1:17" s="263" customFormat="1" x14ac:dyDescent="0.25">
      <c r="A77" s="266"/>
      <c r="B77" s="266"/>
      <c r="C77" s="266">
        <v>412</v>
      </c>
      <c r="D77" s="266">
        <v>0</v>
      </c>
      <c r="E77" s="258"/>
      <c r="F77" s="258"/>
      <c r="G77" s="350"/>
      <c r="H77" s="258">
        <v>2619</v>
      </c>
      <c r="I77" s="258">
        <f>K77</f>
        <v>1322.66</v>
      </c>
      <c r="J77" s="350">
        <f t="shared" si="14"/>
        <v>0.50502481863306614</v>
      </c>
      <c r="K77" s="351">
        <f t="shared" si="16"/>
        <v>1322.66</v>
      </c>
      <c r="L77" s="258">
        <v>1322.66</v>
      </c>
      <c r="M77" s="258"/>
      <c r="N77" s="258"/>
      <c r="O77" s="258"/>
      <c r="P77" s="258"/>
      <c r="Q77" s="258"/>
    </row>
    <row r="78" spans="1:17" s="263" customFormat="1" x14ac:dyDescent="0.25">
      <c r="A78" s="266"/>
      <c r="B78" s="266">
        <v>85502</v>
      </c>
      <c r="C78" s="266"/>
      <c r="D78" s="266"/>
      <c r="E78" s="258">
        <f>SUM(E79:E87)</f>
        <v>4600000</v>
      </c>
      <c r="F78" s="258">
        <f>SUM(F79:F87)</f>
        <v>2300000</v>
      </c>
      <c r="G78" s="350">
        <f>F78/E78</f>
        <v>0.5</v>
      </c>
      <c r="H78" s="258">
        <f>SUM(H79:H87)</f>
        <v>4600000</v>
      </c>
      <c r="I78" s="258">
        <f>SUM(I79:I87)</f>
        <v>2198028.7200000007</v>
      </c>
      <c r="J78" s="350">
        <f t="shared" si="14"/>
        <v>0.47783233043478274</v>
      </c>
      <c r="K78" s="351">
        <f t="shared" si="16"/>
        <v>2198028.7200000002</v>
      </c>
      <c r="L78" s="258">
        <f>SUM(L79:L87)</f>
        <v>146783.74</v>
      </c>
      <c r="M78" s="258">
        <f>SUM(M79:M87)</f>
        <v>4135.93</v>
      </c>
      <c r="N78" s="258">
        <f>SUM(N79:N87)</f>
        <v>0</v>
      </c>
      <c r="O78" s="258">
        <f>SUM(O79:O87)</f>
        <v>2047109.05</v>
      </c>
      <c r="P78" s="258"/>
      <c r="Q78" s="258"/>
    </row>
    <row r="79" spans="1:17" s="263" customFormat="1" x14ac:dyDescent="0.25">
      <c r="A79" s="266"/>
      <c r="B79" s="266"/>
      <c r="C79" s="266">
        <v>201</v>
      </c>
      <c r="D79" s="266">
        <v>0</v>
      </c>
      <c r="E79" s="258">
        <v>4600000</v>
      </c>
      <c r="F79" s="258">
        <v>2300000</v>
      </c>
      <c r="G79" s="350">
        <f>F79/E79</f>
        <v>0.5</v>
      </c>
      <c r="H79" s="258"/>
      <c r="I79" s="258"/>
      <c r="J79" s="350"/>
      <c r="K79" s="351"/>
      <c r="L79" s="258"/>
      <c r="M79" s="258"/>
      <c r="N79" s="258"/>
      <c r="O79" s="258"/>
      <c r="P79" s="258"/>
      <c r="Q79" s="258"/>
    </row>
    <row r="80" spans="1:17" s="263" customFormat="1" x14ac:dyDescent="0.25">
      <c r="A80" s="266"/>
      <c r="B80" s="266"/>
      <c r="C80" s="266">
        <v>311</v>
      </c>
      <c r="D80" s="266">
        <v>0</v>
      </c>
      <c r="E80" s="258"/>
      <c r="F80" s="258"/>
      <c r="G80" s="350"/>
      <c r="H80" s="258">
        <v>4191140</v>
      </c>
      <c r="I80" s="258">
        <f>K80</f>
        <v>2047109.05</v>
      </c>
      <c r="J80" s="350">
        <f t="shared" si="14"/>
        <v>0.48843728675253034</v>
      </c>
      <c r="K80" s="351">
        <f>SUM(L80:P80)</f>
        <v>2047109.05</v>
      </c>
      <c r="L80" s="258"/>
      <c r="M80" s="258"/>
      <c r="N80" s="258"/>
      <c r="O80" s="258">
        <v>2047109.05</v>
      </c>
      <c r="P80" s="258"/>
      <c r="Q80" s="258"/>
    </row>
    <row r="81" spans="1:17" s="263" customFormat="1" x14ac:dyDescent="0.25">
      <c r="A81" s="266"/>
      <c r="B81" s="266"/>
      <c r="C81" s="266">
        <v>401</v>
      </c>
      <c r="D81" s="266">
        <v>0</v>
      </c>
      <c r="E81" s="258"/>
      <c r="F81" s="258"/>
      <c r="G81" s="350"/>
      <c r="H81" s="258">
        <v>102520</v>
      </c>
      <c r="I81" s="258">
        <f t="shared" ref="I81:I87" si="17">K81</f>
        <v>37429.06</v>
      </c>
      <c r="J81" s="350">
        <f t="shared" si="14"/>
        <v>0.36509032383925083</v>
      </c>
      <c r="K81" s="351">
        <f t="shared" ref="K81:K87" si="18">SUM(L81:P81)</f>
        <v>37429.06</v>
      </c>
      <c r="L81" s="258">
        <v>37429.06</v>
      </c>
      <c r="M81" s="258"/>
      <c r="N81" s="258"/>
      <c r="O81" s="258"/>
      <c r="P81" s="258"/>
      <c r="Q81" s="258"/>
    </row>
    <row r="82" spans="1:17" s="263" customFormat="1" x14ac:dyDescent="0.25">
      <c r="A82" s="266"/>
      <c r="B82" s="266"/>
      <c r="C82" s="266">
        <v>404</v>
      </c>
      <c r="D82" s="266">
        <v>0</v>
      </c>
      <c r="E82" s="258"/>
      <c r="F82" s="258"/>
      <c r="G82" s="350"/>
      <c r="H82" s="258">
        <v>6527</v>
      </c>
      <c r="I82" s="258">
        <f t="shared" si="17"/>
        <v>6527</v>
      </c>
      <c r="J82" s="350">
        <f t="shared" si="14"/>
        <v>1</v>
      </c>
      <c r="K82" s="351">
        <f t="shared" si="18"/>
        <v>6527</v>
      </c>
      <c r="L82" s="258">
        <v>6527</v>
      </c>
      <c r="M82" s="258"/>
      <c r="N82" s="258"/>
      <c r="O82" s="258"/>
      <c r="P82" s="258"/>
      <c r="Q82" s="258"/>
    </row>
    <row r="83" spans="1:17" s="263" customFormat="1" x14ac:dyDescent="0.25">
      <c r="A83" s="266"/>
      <c r="B83" s="266"/>
      <c r="C83" s="266">
        <v>411</v>
      </c>
      <c r="D83" s="266">
        <v>0</v>
      </c>
      <c r="E83" s="258"/>
      <c r="F83" s="258"/>
      <c r="G83" s="350"/>
      <c r="H83" s="258">
        <v>291414</v>
      </c>
      <c r="I83" s="258">
        <f t="shared" si="17"/>
        <v>101937</v>
      </c>
      <c r="J83" s="350">
        <f t="shared" si="14"/>
        <v>0.34980131359509153</v>
      </c>
      <c r="K83" s="351">
        <f t="shared" si="18"/>
        <v>101937</v>
      </c>
      <c r="L83" s="258">
        <v>101937</v>
      </c>
      <c r="M83" s="258"/>
      <c r="N83" s="258"/>
      <c r="O83" s="258"/>
      <c r="P83" s="258"/>
      <c r="Q83" s="258"/>
    </row>
    <row r="84" spans="1:17" s="263" customFormat="1" x14ac:dyDescent="0.25">
      <c r="A84" s="266"/>
      <c r="B84" s="266"/>
      <c r="C84" s="266">
        <v>412</v>
      </c>
      <c r="D84" s="266">
        <v>0</v>
      </c>
      <c r="E84" s="258"/>
      <c r="F84" s="258"/>
      <c r="G84" s="350"/>
      <c r="H84" s="258">
        <v>2619</v>
      </c>
      <c r="I84" s="258">
        <f t="shared" si="17"/>
        <v>890.68</v>
      </c>
      <c r="J84" s="350">
        <f t="shared" si="14"/>
        <v>0.34008400152730045</v>
      </c>
      <c r="K84" s="351">
        <f t="shared" si="18"/>
        <v>890.68</v>
      </c>
      <c r="L84" s="258">
        <v>890.68</v>
      </c>
      <c r="M84" s="258"/>
      <c r="N84" s="258"/>
      <c r="O84" s="258"/>
      <c r="P84" s="258"/>
      <c r="Q84" s="258"/>
    </row>
    <row r="85" spans="1:17" s="263" customFormat="1" x14ac:dyDescent="0.25">
      <c r="A85" s="266"/>
      <c r="B85" s="266"/>
      <c r="C85" s="266">
        <v>421</v>
      </c>
      <c r="D85" s="266">
        <v>0</v>
      </c>
      <c r="E85" s="258"/>
      <c r="F85" s="258"/>
      <c r="G85" s="350"/>
      <c r="H85" s="258">
        <v>1752</v>
      </c>
      <c r="I85" s="258">
        <f t="shared" si="17"/>
        <v>212.79</v>
      </c>
      <c r="J85" s="350">
        <f t="shared" si="14"/>
        <v>0.12145547945205479</v>
      </c>
      <c r="K85" s="351">
        <f t="shared" si="18"/>
        <v>212.79</v>
      </c>
      <c r="L85" s="258"/>
      <c r="M85" s="258">
        <v>212.79</v>
      </c>
      <c r="N85" s="258"/>
      <c r="O85" s="258"/>
      <c r="P85" s="258"/>
      <c r="Q85" s="258"/>
    </row>
    <row r="86" spans="1:17" s="263" customFormat="1" x14ac:dyDescent="0.25">
      <c r="A86" s="266"/>
      <c r="B86" s="266"/>
      <c r="C86" s="266">
        <v>430</v>
      </c>
      <c r="D86" s="266">
        <v>0</v>
      </c>
      <c r="E86" s="258"/>
      <c r="F86" s="258"/>
      <c r="G86" s="350"/>
      <c r="H86" s="258">
        <v>3828</v>
      </c>
      <c r="I86" s="258">
        <f t="shared" si="17"/>
        <v>3783.29</v>
      </c>
      <c r="J86" s="350">
        <f t="shared" si="14"/>
        <v>0.9883202716823406</v>
      </c>
      <c r="K86" s="351">
        <f t="shared" si="18"/>
        <v>3783.29</v>
      </c>
      <c r="L86" s="258"/>
      <c r="M86" s="258">
        <v>3783.29</v>
      </c>
      <c r="N86" s="258"/>
      <c r="O86" s="258"/>
      <c r="P86" s="258"/>
      <c r="Q86" s="258"/>
    </row>
    <row r="87" spans="1:17" s="263" customFormat="1" x14ac:dyDescent="0.25">
      <c r="A87" s="266"/>
      <c r="B87" s="266"/>
      <c r="C87" s="266">
        <v>461</v>
      </c>
      <c r="D87" s="266">
        <v>0</v>
      </c>
      <c r="E87" s="258"/>
      <c r="F87" s="258"/>
      <c r="G87" s="350"/>
      <c r="H87" s="258">
        <v>200</v>
      </c>
      <c r="I87" s="258">
        <f t="shared" si="17"/>
        <v>139.85</v>
      </c>
      <c r="J87" s="350">
        <f t="shared" si="14"/>
        <v>0.69924999999999993</v>
      </c>
      <c r="K87" s="351">
        <f t="shared" si="18"/>
        <v>139.85</v>
      </c>
      <c r="L87" s="258"/>
      <c r="M87" s="258">
        <v>139.85</v>
      </c>
      <c r="N87" s="258"/>
      <c r="O87" s="258"/>
      <c r="P87" s="258"/>
      <c r="Q87" s="258"/>
    </row>
    <row r="88" spans="1:17" s="263" customFormat="1" x14ac:dyDescent="0.25">
      <c r="A88" s="266"/>
      <c r="B88" s="266">
        <v>85503</v>
      </c>
      <c r="C88" s="266"/>
      <c r="D88" s="266"/>
      <c r="E88" s="258">
        <f>E89+E90</f>
        <v>590</v>
      </c>
      <c r="F88" s="258">
        <f t="shared" ref="F88:N88" si="19">F89+F90</f>
        <v>590</v>
      </c>
      <c r="G88" s="350">
        <f>F88/E88</f>
        <v>1</v>
      </c>
      <c r="H88" s="258">
        <f t="shared" si="19"/>
        <v>590</v>
      </c>
      <c r="I88" s="258">
        <f t="shared" si="19"/>
        <v>0</v>
      </c>
      <c r="J88" s="350">
        <f t="shared" si="14"/>
        <v>0</v>
      </c>
      <c r="K88" s="351">
        <f>SUM(L88:P88)</f>
        <v>0</v>
      </c>
      <c r="L88" s="258">
        <f t="shared" si="19"/>
        <v>0</v>
      </c>
      <c r="M88" s="258">
        <f t="shared" si="19"/>
        <v>0</v>
      </c>
      <c r="N88" s="258">
        <f t="shared" si="19"/>
        <v>0</v>
      </c>
      <c r="O88" s="258"/>
      <c r="P88" s="258"/>
      <c r="Q88" s="258"/>
    </row>
    <row r="89" spans="1:17" s="263" customFormat="1" x14ac:dyDescent="0.25">
      <c r="A89" s="266"/>
      <c r="B89" s="266"/>
      <c r="C89" s="266">
        <v>201</v>
      </c>
      <c r="D89" s="266">
        <v>0</v>
      </c>
      <c r="E89" s="258">
        <v>590</v>
      </c>
      <c r="F89" s="258">
        <v>590</v>
      </c>
      <c r="G89" s="350">
        <f>F89/E89</f>
        <v>1</v>
      </c>
      <c r="H89" s="258"/>
      <c r="I89" s="258"/>
      <c r="J89" s="350"/>
      <c r="K89" s="351"/>
      <c r="L89" s="258"/>
      <c r="M89" s="258"/>
      <c r="N89" s="258"/>
      <c r="O89" s="258"/>
      <c r="P89" s="258"/>
      <c r="Q89" s="258"/>
    </row>
    <row r="90" spans="1:17" s="263" customFormat="1" x14ac:dyDescent="0.25">
      <c r="A90" s="266"/>
      <c r="B90" s="266"/>
      <c r="C90" s="266">
        <v>421</v>
      </c>
      <c r="D90" s="266">
        <v>0</v>
      </c>
      <c r="E90" s="258"/>
      <c r="F90" s="258"/>
      <c r="G90" s="350"/>
      <c r="H90" s="258">
        <v>590</v>
      </c>
      <c r="I90" s="258">
        <v>0</v>
      </c>
      <c r="J90" s="350">
        <f t="shared" si="14"/>
        <v>0</v>
      </c>
      <c r="K90" s="351">
        <f>SUM(L90:P90)</f>
        <v>0</v>
      </c>
      <c r="L90" s="258"/>
      <c r="M90" s="258">
        <v>0</v>
      </c>
      <c r="N90" s="258"/>
      <c r="O90" s="258"/>
      <c r="P90" s="258"/>
      <c r="Q90" s="258"/>
    </row>
    <row r="91" spans="1:17" s="263" customFormat="1" x14ac:dyDescent="0.25">
      <c r="A91" s="266"/>
      <c r="B91" s="266">
        <v>85504</v>
      </c>
      <c r="C91" s="266"/>
      <c r="D91" s="266"/>
      <c r="E91" s="258">
        <f>E92+E93</f>
        <v>450000</v>
      </c>
      <c r="F91" s="258">
        <f t="shared" ref="F91:O91" si="20">F92+F93</f>
        <v>0</v>
      </c>
      <c r="G91" s="350">
        <f>F91/E91</f>
        <v>0</v>
      </c>
      <c r="H91" s="258">
        <f>SUM(H92:H98)</f>
        <v>450000</v>
      </c>
      <c r="I91" s="258">
        <f t="shared" si="20"/>
        <v>0</v>
      </c>
      <c r="J91" s="350">
        <f t="shared" si="14"/>
        <v>0</v>
      </c>
      <c r="K91" s="351">
        <f>SUM(L91:P91)</f>
        <v>0</v>
      </c>
      <c r="L91" s="258">
        <f t="shared" si="20"/>
        <v>0</v>
      </c>
      <c r="M91" s="258">
        <f t="shared" si="20"/>
        <v>0</v>
      </c>
      <c r="N91" s="258">
        <f t="shared" si="20"/>
        <v>0</v>
      </c>
      <c r="O91" s="258">
        <f t="shared" si="20"/>
        <v>0</v>
      </c>
      <c r="P91" s="258"/>
      <c r="Q91" s="258"/>
    </row>
    <row r="92" spans="1:17" s="263" customFormat="1" x14ac:dyDescent="0.25">
      <c r="A92" s="266"/>
      <c r="B92" s="266"/>
      <c r="C92" s="266">
        <v>201</v>
      </c>
      <c r="D92" s="266">
        <v>0</v>
      </c>
      <c r="E92" s="258">
        <v>450000</v>
      </c>
      <c r="F92" s="258">
        <v>0</v>
      </c>
      <c r="G92" s="350">
        <f>F92/E92</f>
        <v>0</v>
      </c>
      <c r="H92" s="258"/>
      <c r="I92" s="258"/>
      <c r="J92" s="350"/>
      <c r="K92" s="351"/>
      <c r="L92" s="258"/>
      <c r="M92" s="258"/>
      <c r="N92" s="258"/>
      <c r="O92" s="258"/>
      <c r="P92" s="258"/>
      <c r="Q92" s="258"/>
    </row>
    <row r="93" spans="1:17" s="263" customFormat="1" x14ac:dyDescent="0.25">
      <c r="A93" s="266"/>
      <c r="B93" s="266"/>
      <c r="C93" s="266">
        <v>311</v>
      </c>
      <c r="D93" s="266">
        <v>0</v>
      </c>
      <c r="E93" s="258"/>
      <c r="F93" s="258"/>
      <c r="G93" s="350"/>
      <c r="H93" s="258">
        <v>435000</v>
      </c>
      <c r="I93" s="258"/>
      <c r="J93" s="350">
        <f t="shared" si="14"/>
        <v>0</v>
      </c>
      <c r="K93" s="351">
        <f t="shared" ref="K93:K99" si="21">SUM(L93:P93)</f>
        <v>0</v>
      </c>
      <c r="L93" s="258"/>
      <c r="M93" s="258"/>
      <c r="N93" s="258"/>
      <c r="O93" s="258">
        <v>0</v>
      </c>
      <c r="P93" s="258"/>
      <c r="Q93" s="258"/>
    </row>
    <row r="94" spans="1:17" s="263" customFormat="1" x14ac:dyDescent="0.25">
      <c r="A94" s="266"/>
      <c r="B94" s="266"/>
      <c r="C94" s="266">
        <v>401</v>
      </c>
      <c r="D94" s="266">
        <v>0</v>
      </c>
      <c r="E94" s="258"/>
      <c r="F94" s="258"/>
      <c r="G94" s="350"/>
      <c r="H94" s="258">
        <v>10320</v>
      </c>
      <c r="I94" s="258"/>
      <c r="J94" s="350"/>
      <c r="K94" s="351">
        <f t="shared" si="21"/>
        <v>0</v>
      </c>
      <c r="L94" s="258"/>
      <c r="M94" s="258"/>
      <c r="N94" s="258"/>
      <c r="O94" s="258"/>
      <c r="P94" s="258"/>
      <c r="Q94" s="258"/>
    </row>
    <row r="95" spans="1:17" s="263" customFormat="1" x14ac:dyDescent="0.25">
      <c r="A95" s="266"/>
      <c r="B95" s="266"/>
      <c r="C95" s="266">
        <v>411</v>
      </c>
      <c r="D95" s="266">
        <v>0</v>
      </c>
      <c r="E95" s="258"/>
      <c r="F95" s="258"/>
      <c r="G95" s="350"/>
      <c r="H95" s="258">
        <v>1787</v>
      </c>
      <c r="I95" s="258"/>
      <c r="J95" s="350"/>
      <c r="K95" s="351">
        <f t="shared" si="21"/>
        <v>0</v>
      </c>
      <c r="L95" s="258"/>
      <c r="M95" s="258"/>
      <c r="N95" s="258"/>
      <c r="O95" s="258"/>
      <c r="P95" s="258"/>
      <c r="Q95" s="258"/>
    </row>
    <row r="96" spans="1:17" s="263" customFormat="1" x14ac:dyDescent="0.25">
      <c r="A96" s="266"/>
      <c r="B96" s="266"/>
      <c r="C96" s="266">
        <v>412</v>
      </c>
      <c r="D96" s="266">
        <v>0</v>
      </c>
      <c r="E96" s="258"/>
      <c r="F96" s="258"/>
      <c r="G96" s="350"/>
      <c r="H96" s="258">
        <v>303</v>
      </c>
      <c r="I96" s="258"/>
      <c r="J96" s="350"/>
      <c r="K96" s="351">
        <f t="shared" si="21"/>
        <v>0</v>
      </c>
      <c r="L96" s="258"/>
      <c r="M96" s="258"/>
      <c r="N96" s="258"/>
      <c r="O96" s="258"/>
      <c r="P96" s="258"/>
      <c r="Q96" s="258"/>
    </row>
    <row r="97" spans="1:17" s="263" customFormat="1" x14ac:dyDescent="0.25">
      <c r="A97" s="266"/>
      <c r="B97" s="266"/>
      <c r="C97" s="266">
        <v>421</v>
      </c>
      <c r="D97" s="266">
        <v>0</v>
      </c>
      <c r="E97" s="258"/>
      <c r="F97" s="258"/>
      <c r="G97" s="350"/>
      <c r="H97" s="258">
        <v>1425</v>
      </c>
      <c r="I97" s="258"/>
      <c r="J97" s="350"/>
      <c r="K97" s="351">
        <f t="shared" si="21"/>
        <v>0</v>
      </c>
      <c r="L97" s="258"/>
      <c r="M97" s="258"/>
      <c r="N97" s="258"/>
      <c r="O97" s="258"/>
      <c r="P97" s="258"/>
      <c r="Q97" s="258"/>
    </row>
    <row r="98" spans="1:17" s="263" customFormat="1" x14ac:dyDescent="0.25">
      <c r="A98" s="266"/>
      <c r="B98" s="266"/>
      <c r="C98" s="266">
        <v>430</v>
      </c>
      <c r="D98" s="266">
        <v>0</v>
      </c>
      <c r="E98" s="258"/>
      <c r="F98" s="258"/>
      <c r="G98" s="350"/>
      <c r="H98" s="258">
        <v>1165</v>
      </c>
      <c r="I98" s="258"/>
      <c r="J98" s="350"/>
      <c r="K98" s="351">
        <f t="shared" si="21"/>
        <v>0</v>
      </c>
      <c r="L98" s="258"/>
      <c r="M98" s="258"/>
      <c r="N98" s="258"/>
      <c r="O98" s="258"/>
      <c r="P98" s="258"/>
      <c r="Q98" s="258"/>
    </row>
    <row r="99" spans="1:17" s="263" customFormat="1" x14ac:dyDescent="0.25">
      <c r="A99" s="266"/>
      <c r="B99" s="266">
        <v>85513</v>
      </c>
      <c r="C99" s="266"/>
      <c r="D99" s="266"/>
      <c r="E99" s="258">
        <f>E100+E101</f>
        <v>72000</v>
      </c>
      <c r="F99" s="258">
        <f t="shared" ref="F99:M99" si="22">F100+F101</f>
        <v>46000</v>
      </c>
      <c r="G99" s="350">
        <f>F99/E99</f>
        <v>0.63888888888888884</v>
      </c>
      <c r="H99" s="258">
        <f t="shared" si="22"/>
        <v>72000</v>
      </c>
      <c r="I99" s="258">
        <f t="shared" si="22"/>
        <v>39168.379999999997</v>
      </c>
      <c r="J99" s="350">
        <f t="shared" si="14"/>
        <v>0.54400527777777774</v>
      </c>
      <c r="K99" s="351">
        <f t="shared" si="21"/>
        <v>39168.379999999997</v>
      </c>
      <c r="L99" s="258">
        <f t="shared" si="22"/>
        <v>0</v>
      </c>
      <c r="M99" s="258">
        <f t="shared" si="22"/>
        <v>39168.379999999997</v>
      </c>
      <c r="N99" s="258"/>
      <c r="O99" s="258"/>
      <c r="P99" s="258"/>
      <c r="Q99" s="258"/>
    </row>
    <row r="100" spans="1:17" s="263" customFormat="1" x14ac:dyDescent="0.25">
      <c r="A100" s="266"/>
      <c r="B100" s="266"/>
      <c r="C100" s="266">
        <v>201</v>
      </c>
      <c r="D100" s="266">
        <v>0</v>
      </c>
      <c r="E100" s="258">
        <v>72000</v>
      </c>
      <c r="F100" s="258">
        <v>46000</v>
      </c>
      <c r="G100" s="350">
        <f>F100/E100</f>
        <v>0.63888888888888884</v>
      </c>
      <c r="H100" s="258"/>
      <c r="I100" s="258"/>
      <c r="J100" s="350"/>
      <c r="K100" s="351"/>
      <c r="L100" s="258"/>
      <c r="M100" s="258"/>
      <c r="N100" s="258"/>
      <c r="O100" s="258"/>
      <c r="P100" s="258"/>
      <c r="Q100" s="258"/>
    </row>
    <row r="101" spans="1:17" s="263" customFormat="1" x14ac:dyDescent="0.25">
      <c r="A101" s="266"/>
      <c r="B101" s="266"/>
      <c r="C101" s="266">
        <v>413</v>
      </c>
      <c r="D101" s="266">
        <v>0</v>
      </c>
      <c r="E101" s="258"/>
      <c r="F101" s="258"/>
      <c r="G101" s="350"/>
      <c r="H101" s="258">
        <v>72000</v>
      </c>
      <c r="I101" s="258">
        <f>K101</f>
        <v>39168.379999999997</v>
      </c>
      <c r="J101" s="350">
        <f t="shared" si="14"/>
        <v>0.54400527777777774</v>
      </c>
      <c r="K101" s="351">
        <f>SUM(L101:P101)</f>
        <v>39168.379999999997</v>
      </c>
      <c r="L101" s="258"/>
      <c r="M101" s="258">
        <v>39168.379999999997</v>
      </c>
      <c r="N101" s="258"/>
      <c r="O101" s="258"/>
      <c r="P101" s="258"/>
      <c r="Q101" s="258"/>
    </row>
    <row r="102" spans="1:17" ht="15.75" thickBot="1" x14ac:dyDescent="0.3">
      <c r="A102" s="606" t="s">
        <v>31</v>
      </c>
      <c r="B102" s="607"/>
      <c r="C102" s="239"/>
      <c r="D102" s="239"/>
      <c r="E102" s="160">
        <f>E70+E38+E21+E17+E9+E34</f>
        <v>21847218</v>
      </c>
      <c r="F102" s="160">
        <f>F70+F38+F21+F17+F9+F34</f>
        <v>10199471.200000003</v>
      </c>
      <c r="G102" s="261">
        <f>F102/E102</f>
        <v>0.46685446174428263</v>
      </c>
      <c r="H102" s="160">
        <f>H70+H38+H34+H21+H17+H9</f>
        <v>21847218</v>
      </c>
      <c r="I102" s="160">
        <f>I70+I38+I34+I21+I17+I9</f>
        <v>9593308.3900000006</v>
      </c>
      <c r="J102" s="261">
        <f>I102/H102</f>
        <v>0.43910892407445196</v>
      </c>
      <c r="K102" s="160">
        <f t="shared" ref="K102:Q102" si="23">K70+K38+K21+K17+K9</f>
        <v>9593308.3900000006</v>
      </c>
      <c r="L102" s="160">
        <f t="shared" si="23"/>
        <v>560338.73999999987</v>
      </c>
      <c r="M102" s="160">
        <f t="shared" si="23"/>
        <v>658375.06999999995</v>
      </c>
      <c r="N102" s="160">
        <f t="shared" si="23"/>
        <v>0</v>
      </c>
      <c r="O102" s="160">
        <f t="shared" si="23"/>
        <v>8374594.5800000001</v>
      </c>
      <c r="P102" s="160">
        <f t="shared" si="23"/>
        <v>0</v>
      </c>
      <c r="Q102" s="160">
        <f t="shared" si="23"/>
        <v>0</v>
      </c>
    </row>
    <row r="103" spans="1:17" x14ac:dyDescent="0.25">
      <c r="I103" s="63"/>
      <c r="K103" s="63"/>
    </row>
  </sheetData>
  <mergeCells count="24">
    <mergeCell ref="D4:D7"/>
    <mergeCell ref="I5:I7"/>
    <mergeCell ref="A4:A7"/>
    <mergeCell ref="A102:B102"/>
    <mergeCell ref="J5:J7"/>
    <mergeCell ref="B4:B7"/>
    <mergeCell ref="E4:G4"/>
    <mergeCell ref="H4:J4"/>
    <mergeCell ref="A1:Q1"/>
    <mergeCell ref="P2:Q2"/>
    <mergeCell ref="P3:Q3"/>
    <mergeCell ref="L6:M6"/>
    <mergeCell ref="N6:N7"/>
    <mergeCell ref="E5:E7"/>
    <mergeCell ref="K4:Q4"/>
    <mergeCell ref="P6:P7"/>
    <mergeCell ref="Q5:Q7"/>
    <mergeCell ref="H5:H7"/>
    <mergeCell ref="L5:P5"/>
    <mergeCell ref="G5:G7"/>
    <mergeCell ref="F5:F7"/>
    <mergeCell ref="K5:K7"/>
    <mergeCell ref="O6:O7"/>
    <mergeCell ref="C4:C7"/>
  </mergeCells>
  <phoneticPr fontId="0" type="noConversion"/>
  <pageMargins left="0.51181102362204722" right="0.70866141732283472" top="0.55118110236220474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Q16"/>
  <sheetViews>
    <sheetView zoomScaleNormal="100" workbookViewId="0">
      <selection activeCell="O22" sqref="O22"/>
    </sheetView>
  </sheetViews>
  <sheetFormatPr defaultRowHeight="15" x14ac:dyDescent="0.25"/>
  <cols>
    <col min="1" max="1" width="5.42578125" customWidth="1"/>
    <col min="2" max="3" width="5.7109375" customWidth="1"/>
    <col min="4" max="4" width="3.42578125" customWidth="1"/>
    <col min="15" max="15" width="7.7109375" customWidth="1"/>
    <col min="16" max="16" width="9.5703125" customWidth="1"/>
  </cols>
  <sheetData>
    <row r="1" spans="1:17" ht="26.1" customHeight="1" x14ac:dyDescent="0.25">
      <c r="A1" s="548" t="s">
        <v>482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</row>
    <row r="2" spans="1:17" ht="12.6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63" t="s">
        <v>221</v>
      </c>
      <c r="Q3" s="563"/>
    </row>
    <row r="4" spans="1:17" ht="15.75" thickBo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64" t="s">
        <v>242</v>
      </c>
      <c r="Q4" s="564"/>
    </row>
    <row r="5" spans="1:17" x14ac:dyDescent="0.25">
      <c r="A5" s="617" t="s">
        <v>0</v>
      </c>
      <c r="B5" s="623" t="s">
        <v>1</v>
      </c>
      <c r="C5" s="625" t="s">
        <v>396</v>
      </c>
      <c r="D5" s="625" t="s">
        <v>286</v>
      </c>
      <c r="E5" s="615" t="s">
        <v>33</v>
      </c>
      <c r="F5" s="615"/>
      <c r="G5" s="615"/>
      <c r="H5" s="615" t="s">
        <v>34</v>
      </c>
      <c r="I5" s="615"/>
      <c r="J5" s="615"/>
      <c r="K5" s="615" t="s">
        <v>172</v>
      </c>
      <c r="L5" s="615"/>
      <c r="M5" s="615"/>
      <c r="N5" s="615"/>
      <c r="O5" s="615"/>
      <c r="P5" s="615"/>
      <c r="Q5" s="616"/>
    </row>
    <row r="6" spans="1:17" ht="10.5" customHeight="1" x14ac:dyDescent="0.25">
      <c r="A6" s="618"/>
      <c r="B6" s="619"/>
      <c r="C6" s="624"/>
      <c r="D6" s="624"/>
      <c r="E6" s="619" t="s">
        <v>173</v>
      </c>
      <c r="F6" s="619" t="s">
        <v>4</v>
      </c>
      <c r="G6" s="619" t="s">
        <v>36</v>
      </c>
      <c r="H6" s="45"/>
      <c r="I6" s="45"/>
      <c r="J6" s="627" t="s">
        <v>36</v>
      </c>
      <c r="K6" s="620" t="s">
        <v>100</v>
      </c>
      <c r="L6" s="619" t="s">
        <v>7</v>
      </c>
      <c r="M6" s="619"/>
      <c r="N6" s="619"/>
      <c r="O6" s="619"/>
      <c r="P6" s="619"/>
      <c r="Q6" s="612" t="s">
        <v>89</v>
      </c>
    </row>
    <row r="7" spans="1:17" ht="25.5" customHeight="1" x14ac:dyDescent="0.25">
      <c r="A7" s="618"/>
      <c r="B7" s="619"/>
      <c r="C7" s="624"/>
      <c r="D7" s="624"/>
      <c r="E7" s="619"/>
      <c r="F7" s="619"/>
      <c r="G7" s="619"/>
      <c r="H7" s="624" t="s">
        <v>174</v>
      </c>
      <c r="I7" s="624" t="s">
        <v>4</v>
      </c>
      <c r="J7" s="624"/>
      <c r="K7" s="621"/>
      <c r="L7" s="590" t="s">
        <v>90</v>
      </c>
      <c r="M7" s="590"/>
      <c r="N7" s="620" t="s">
        <v>91</v>
      </c>
      <c r="O7" s="590" t="s">
        <v>92</v>
      </c>
      <c r="P7" s="620" t="s">
        <v>213</v>
      </c>
      <c r="Q7" s="613"/>
    </row>
    <row r="8" spans="1:17" ht="104.45" customHeight="1" x14ac:dyDescent="0.25">
      <c r="A8" s="618"/>
      <c r="B8" s="619"/>
      <c r="C8" s="624"/>
      <c r="D8" s="624"/>
      <c r="E8" s="619"/>
      <c r="F8" s="619"/>
      <c r="G8" s="619"/>
      <c r="H8" s="624"/>
      <c r="I8" s="624"/>
      <c r="J8" s="624"/>
      <c r="K8" s="621"/>
      <c r="L8" s="590" t="s">
        <v>101</v>
      </c>
      <c r="M8" s="620" t="s">
        <v>102</v>
      </c>
      <c r="N8" s="621"/>
      <c r="O8" s="590"/>
      <c r="P8" s="621"/>
      <c r="Q8" s="613"/>
    </row>
    <row r="9" spans="1:17" ht="6.6" customHeight="1" x14ac:dyDescent="0.25">
      <c r="A9" s="618"/>
      <c r="B9" s="619"/>
      <c r="C9" s="626"/>
      <c r="D9" s="626"/>
      <c r="E9" s="619"/>
      <c r="F9" s="619"/>
      <c r="G9" s="619"/>
      <c r="H9" s="46"/>
      <c r="I9" s="46"/>
      <c r="J9" s="626"/>
      <c r="K9" s="622"/>
      <c r="L9" s="590"/>
      <c r="M9" s="622"/>
      <c r="N9" s="622"/>
      <c r="O9" s="590"/>
      <c r="P9" s="44"/>
      <c r="Q9" s="614"/>
    </row>
    <row r="10" spans="1:17" ht="11.1" customHeight="1" x14ac:dyDescent="0.25">
      <c r="A10" s="30">
        <v>1</v>
      </c>
      <c r="B10" s="31">
        <v>2</v>
      </c>
      <c r="C10" s="30">
        <v>3</v>
      </c>
      <c r="D10" s="31">
        <v>4</v>
      </c>
      <c r="E10" s="30">
        <v>5</v>
      </c>
      <c r="F10" s="31">
        <v>6</v>
      </c>
      <c r="G10" s="30">
        <v>7</v>
      </c>
      <c r="H10" s="31">
        <v>8</v>
      </c>
      <c r="I10" s="30">
        <v>9</v>
      </c>
      <c r="J10" s="31">
        <v>10</v>
      </c>
      <c r="K10" s="30">
        <v>11</v>
      </c>
      <c r="L10" s="31">
        <v>12</v>
      </c>
      <c r="M10" s="30">
        <v>13</v>
      </c>
      <c r="N10" s="31">
        <v>14</v>
      </c>
      <c r="O10" s="30">
        <v>15</v>
      </c>
      <c r="P10" s="31">
        <v>16</v>
      </c>
      <c r="Q10" s="30">
        <v>17</v>
      </c>
    </row>
    <row r="11" spans="1:17" s="256" customFormat="1" ht="18.600000000000001" customHeight="1" x14ac:dyDescent="0.2">
      <c r="A11" s="278">
        <v>710</v>
      </c>
      <c r="B11" s="279"/>
      <c r="C11" s="279"/>
      <c r="D11" s="279"/>
      <c r="E11" s="280">
        <f>E12</f>
        <v>30000</v>
      </c>
      <c r="F11" s="280">
        <f>F12</f>
        <v>15000</v>
      </c>
      <c r="G11" s="281">
        <f>F11/E11</f>
        <v>0.5</v>
      </c>
      <c r="H11" s="280">
        <f>H12</f>
        <v>30000</v>
      </c>
      <c r="I11" s="280">
        <f t="shared" ref="I11:O11" si="0">I12</f>
        <v>9999.99</v>
      </c>
      <c r="J11" s="281">
        <f>I11/H11</f>
        <v>0.33333299999999999</v>
      </c>
      <c r="K11" s="280">
        <f t="shared" si="0"/>
        <v>15000</v>
      </c>
      <c r="L11" s="280">
        <f t="shared" si="0"/>
        <v>0</v>
      </c>
      <c r="M11" s="280">
        <f t="shared" si="0"/>
        <v>9999.99</v>
      </c>
      <c r="N11" s="280">
        <f t="shared" si="0"/>
        <v>0</v>
      </c>
      <c r="O11" s="280">
        <f t="shared" si="0"/>
        <v>0</v>
      </c>
      <c r="P11" s="279"/>
      <c r="Q11" s="352">
        <v>0</v>
      </c>
    </row>
    <row r="12" spans="1:17" s="256" customFormat="1" ht="18.600000000000001" customHeight="1" x14ac:dyDescent="0.2">
      <c r="A12" s="275"/>
      <c r="B12" s="275">
        <v>71035</v>
      </c>
      <c r="C12" s="275"/>
      <c r="D12" s="275"/>
      <c r="E12" s="276">
        <f>SUM(E13:E14)</f>
        <v>30000</v>
      </c>
      <c r="F12" s="276">
        <f t="shared" ref="F12:O12" si="1">SUM(F13:F14)</f>
        <v>15000</v>
      </c>
      <c r="G12" s="180">
        <f>F12/E12</f>
        <v>0.5</v>
      </c>
      <c r="H12" s="276">
        <f t="shared" si="1"/>
        <v>30000</v>
      </c>
      <c r="I12" s="276">
        <f t="shared" si="1"/>
        <v>9999.99</v>
      </c>
      <c r="J12" s="180">
        <f>I12/H12</f>
        <v>0.33333299999999999</v>
      </c>
      <c r="K12" s="276">
        <f>SUM(K13:K14)</f>
        <v>15000</v>
      </c>
      <c r="L12" s="276">
        <f t="shared" si="1"/>
        <v>0</v>
      </c>
      <c r="M12" s="276">
        <f t="shared" si="1"/>
        <v>9999.99</v>
      </c>
      <c r="N12" s="276">
        <f t="shared" si="1"/>
        <v>0</v>
      </c>
      <c r="O12" s="276">
        <f t="shared" si="1"/>
        <v>0</v>
      </c>
      <c r="P12" s="277"/>
      <c r="Q12" s="353">
        <v>0</v>
      </c>
    </row>
    <row r="13" spans="1:17" s="256" customFormat="1" ht="18.600000000000001" customHeight="1" x14ac:dyDescent="0.2">
      <c r="A13" s="275"/>
      <c r="B13" s="275"/>
      <c r="C13" s="275">
        <v>202</v>
      </c>
      <c r="D13" s="275">
        <v>0</v>
      </c>
      <c r="E13" s="276">
        <v>30000</v>
      </c>
      <c r="F13" s="276">
        <v>15000</v>
      </c>
      <c r="G13" s="180">
        <f>F13/E13</f>
        <v>0.5</v>
      </c>
      <c r="H13" s="276"/>
      <c r="I13" s="276"/>
      <c r="J13" s="180"/>
      <c r="K13" s="276"/>
      <c r="L13" s="277"/>
      <c r="M13" s="276"/>
      <c r="N13" s="277"/>
      <c r="O13" s="277"/>
      <c r="P13" s="277"/>
      <c r="Q13" s="277"/>
    </row>
    <row r="14" spans="1:17" s="256" customFormat="1" ht="18.600000000000001" customHeight="1" x14ac:dyDescent="0.2">
      <c r="A14" s="275"/>
      <c r="B14" s="275"/>
      <c r="C14" s="275">
        <v>430</v>
      </c>
      <c r="D14" s="275">
        <v>0</v>
      </c>
      <c r="E14" s="276"/>
      <c r="F14" s="276"/>
      <c r="G14" s="180"/>
      <c r="H14" s="276">
        <v>30000</v>
      </c>
      <c r="I14" s="481">
        <v>9999.99</v>
      </c>
      <c r="J14" s="482">
        <f>I14/H14</f>
        <v>0.33333299999999999</v>
      </c>
      <c r="K14" s="481">
        <v>15000</v>
      </c>
      <c r="L14" s="483"/>
      <c r="M14" s="481">
        <v>9999.99</v>
      </c>
      <c r="N14" s="277"/>
      <c r="O14" s="277"/>
      <c r="P14" s="277"/>
      <c r="Q14" s="277"/>
    </row>
    <row r="15" spans="1:17" s="256" customFormat="1" ht="18.600000000000001" customHeight="1" x14ac:dyDescent="0.2">
      <c r="A15" s="275"/>
      <c r="B15" s="275"/>
      <c r="C15" s="275"/>
      <c r="D15" s="275"/>
      <c r="E15" s="276"/>
      <c r="F15" s="276"/>
      <c r="G15" s="180"/>
      <c r="H15" s="276"/>
      <c r="I15" s="276"/>
      <c r="J15" s="180"/>
      <c r="K15" s="276"/>
      <c r="L15" s="277"/>
      <c r="M15" s="276"/>
      <c r="N15" s="277"/>
      <c r="O15" s="277"/>
      <c r="P15" s="277"/>
      <c r="Q15" s="277"/>
    </row>
    <row r="16" spans="1:17" ht="15.75" thickBot="1" x14ac:dyDescent="0.3">
      <c r="A16" s="609" t="s">
        <v>175</v>
      </c>
      <c r="B16" s="610"/>
      <c r="C16" s="610"/>
      <c r="D16" s="611"/>
      <c r="E16" s="272">
        <f>SUM(E12)</f>
        <v>30000</v>
      </c>
      <c r="F16" s="272">
        <f t="shared" ref="F16:Q16" si="2">SUM(F12)</f>
        <v>15000</v>
      </c>
      <c r="G16" s="273">
        <f>F16/E16</f>
        <v>0.5</v>
      </c>
      <c r="H16" s="272">
        <f t="shared" si="2"/>
        <v>30000</v>
      </c>
      <c r="I16" s="272">
        <f t="shared" si="2"/>
        <v>9999.99</v>
      </c>
      <c r="J16" s="273">
        <f>I16/H16</f>
        <v>0.33333299999999999</v>
      </c>
      <c r="K16" s="272">
        <f>SUM(K12)</f>
        <v>15000</v>
      </c>
      <c r="L16" s="272">
        <f t="shared" si="2"/>
        <v>0</v>
      </c>
      <c r="M16" s="272">
        <f t="shared" si="2"/>
        <v>9999.99</v>
      </c>
      <c r="N16" s="272">
        <f t="shared" si="2"/>
        <v>0</v>
      </c>
      <c r="O16" s="272">
        <f t="shared" si="2"/>
        <v>0</v>
      </c>
      <c r="P16" s="272">
        <f t="shared" si="2"/>
        <v>0</v>
      </c>
      <c r="Q16" s="274">
        <f t="shared" si="2"/>
        <v>0</v>
      </c>
    </row>
  </sheetData>
  <mergeCells count="26">
    <mergeCell ref="H5:J5"/>
    <mergeCell ref="L8:L9"/>
    <mergeCell ref="K6:K9"/>
    <mergeCell ref="C5:C9"/>
    <mergeCell ref="D5:D9"/>
    <mergeCell ref="F6:F9"/>
    <mergeCell ref="G6:G9"/>
    <mergeCell ref="I7:I8"/>
    <mergeCell ref="J6:J9"/>
    <mergeCell ref="E6:E9"/>
    <mergeCell ref="A16:D16"/>
    <mergeCell ref="Q6:Q9"/>
    <mergeCell ref="A1:Q1"/>
    <mergeCell ref="P3:Q3"/>
    <mergeCell ref="P4:Q4"/>
    <mergeCell ref="K5:Q5"/>
    <mergeCell ref="A5:A9"/>
    <mergeCell ref="L6:P6"/>
    <mergeCell ref="L7:M7"/>
    <mergeCell ref="O7:O9"/>
    <mergeCell ref="E5:G5"/>
    <mergeCell ref="N7:N9"/>
    <mergeCell ref="B5:B9"/>
    <mergeCell ref="P7:P8"/>
    <mergeCell ref="M8:M9"/>
    <mergeCell ref="H7:H8"/>
  </mergeCells>
  <phoneticPr fontId="0" type="noConversion"/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Q27"/>
  <sheetViews>
    <sheetView zoomScaleNormal="100" workbookViewId="0">
      <selection activeCell="T15" sqref="T15"/>
    </sheetView>
  </sheetViews>
  <sheetFormatPr defaultRowHeight="15" x14ac:dyDescent="0.25"/>
  <cols>
    <col min="1" max="1" width="5.5703125" style="330" customWidth="1"/>
    <col min="2" max="2" width="6.85546875" customWidth="1"/>
    <col min="3" max="3" width="6.28515625" customWidth="1"/>
    <col min="4" max="4" width="3.28515625" customWidth="1"/>
    <col min="7" max="7" width="6.28515625" customWidth="1"/>
    <col min="10" max="10" width="7.140625" customWidth="1"/>
    <col min="16" max="16" width="10.85546875" customWidth="1"/>
  </cols>
  <sheetData>
    <row r="1" spans="1:17" ht="26.1" customHeight="1" x14ac:dyDescent="0.25">
      <c r="A1" s="548" t="s">
        <v>484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</row>
    <row r="2" spans="1:17" ht="13.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48" t="s">
        <v>222</v>
      </c>
      <c r="P3" s="548"/>
      <c r="Q3" s="548"/>
    </row>
    <row r="4" spans="1:17" ht="15.75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 t="s">
        <v>242</v>
      </c>
    </row>
    <row r="5" spans="1:17" x14ac:dyDescent="0.25">
      <c r="A5" s="604" t="s">
        <v>0</v>
      </c>
      <c r="B5" s="608" t="s">
        <v>1</v>
      </c>
      <c r="C5" s="601" t="s">
        <v>396</v>
      </c>
      <c r="D5" s="601" t="s">
        <v>286</v>
      </c>
      <c r="E5" s="628" t="s">
        <v>33</v>
      </c>
      <c r="F5" s="628"/>
      <c r="G5" s="628"/>
      <c r="H5" s="628" t="s">
        <v>34</v>
      </c>
      <c r="I5" s="628"/>
      <c r="J5" s="628"/>
      <c r="K5" s="628" t="s">
        <v>172</v>
      </c>
      <c r="L5" s="628"/>
      <c r="M5" s="628"/>
      <c r="N5" s="628"/>
      <c r="O5" s="628"/>
      <c r="P5" s="628"/>
      <c r="Q5" s="629"/>
    </row>
    <row r="6" spans="1:17" x14ac:dyDescent="0.25">
      <c r="A6" s="605"/>
      <c r="B6" s="591"/>
      <c r="C6" s="602"/>
      <c r="D6" s="602"/>
      <c r="E6" s="591" t="s">
        <v>173</v>
      </c>
      <c r="F6" s="591" t="s">
        <v>4</v>
      </c>
      <c r="G6" s="591" t="s">
        <v>36</v>
      </c>
      <c r="H6" s="633" t="s">
        <v>174</v>
      </c>
      <c r="I6" s="633" t="s">
        <v>4</v>
      </c>
      <c r="J6" s="633" t="s">
        <v>36</v>
      </c>
      <c r="K6" s="620" t="s">
        <v>100</v>
      </c>
      <c r="L6" s="591" t="s">
        <v>7</v>
      </c>
      <c r="M6" s="591"/>
      <c r="N6" s="591"/>
      <c r="O6" s="591"/>
      <c r="P6" s="591"/>
      <c r="Q6" s="612" t="s">
        <v>89</v>
      </c>
    </row>
    <row r="7" spans="1:17" ht="24.75" customHeight="1" x14ac:dyDescent="0.25">
      <c r="A7" s="605"/>
      <c r="B7" s="591"/>
      <c r="C7" s="602"/>
      <c r="D7" s="602"/>
      <c r="E7" s="591"/>
      <c r="F7" s="591"/>
      <c r="G7" s="591"/>
      <c r="H7" s="602"/>
      <c r="I7" s="602"/>
      <c r="J7" s="602"/>
      <c r="K7" s="621"/>
      <c r="L7" s="590" t="s">
        <v>90</v>
      </c>
      <c r="M7" s="590"/>
      <c r="N7" s="590" t="s">
        <v>91</v>
      </c>
      <c r="O7" s="590" t="s">
        <v>92</v>
      </c>
      <c r="P7" s="620" t="s">
        <v>93</v>
      </c>
      <c r="Q7" s="613"/>
    </row>
    <row r="8" spans="1:17" ht="18" customHeight="1" x14ac:dyDescent="0.25">
      <c r="A8" s="605"/>
      <c r="B8" s="591"/>
      <c r="C8" s="602"/>
      <c r="D8" s="602"/>
      <c r="E8" s="591"/>
      <c r="F8" s="591"/>
      <c r="G8" s="591"/>
      <c r="H8" s="602"/>
      <c r="I8" s="602"/>
      <c r="J8" s="602"/>
      <c r="K8" s="621"/>
      <c r="L8" s="590"/>
      <c r="M8" s="590"/>
      <c r="N8" s="590"/>
      <c r="O8" s="590"/>
      <c r="P8" s="621"/>
      <c r="Q8" s="613"/>
    </row>
    <row r="9" spans="1:17" ht="110.45" customHeight="1" x14ac:dyDescent="0.25">
      <c r="A9" s="605"/>
      <c r="B9" s="591"/>
      <c r="C9" s="603"/>
      <c r="D9" s="603"/>
      <c r="E9" s="591"/>
      <c r="F9" s="591"/>
      <c r="G9" s="591"/>
      <c r="H9" s="603"/>
      <c r="I9" s="603"/>
      <c r="J9" s="603"/>
      <c r="K9" s="622"/>
      <c r="L9" s="15" t="s">
        <v>101</v>
      </c>
      <c r="M9" s="15" t="s">
        <v>102</v>
      </c>
      <c r="N9" s="590"/>
      <c r="O9" s="590"/>
      <c r="P9" s="622"/>
      <c r="Q9" s="614"/>
    </row>
    <row r="10" spans="1:17" ht="11.1" customHeight="1" x14ac:dyDescent="0.25">
      <c r="A10" s="30">
        <v>1</v>
      </c>
      <c r="B10" s="31">
        <v>2</v>
      </c>
      <c r="C10" s="31"/>
      <c r="D10" s="31"/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1">
        <v>9</v>
      </c>
      <c r="L10" s="31">
        <v>10</v>
      </c>
      <c r="M10" s="31">
        <v>11</v>
      </c>
      <c r="N10" s="31">
        <v>12</v>
      </c>
      <c r="O10" s="31">
        <v>13</v>
      </c>
      <c r="P10" s="31">
        <v>14</v>
      </c>
      <c r="Q10" s="32">
        <v>15</v>
      </c>
    </row>
    <row r="11" spans="1:17" x14ac:dyDescent="0.25">
      <c r="A11" s="287">
        <v>600</v>
      </c>
      <c r="B11" s="288"/>
      <c r="C11" s="288"/>
      <c r="D11" s="288"/>
      <c r="E11" s="289">
        <f>E12</f>
        <v>108000</v>
      </c>
      <c r="F11" s="289">
        <f>F12</f>
        <v>26999.99</v>
      </c>
      <c r="G11" s="290">
        <f>F11/E11</f>
        <v>0.24999990740740743</v>
      </c>
      <c r="H11" s="289">
        <f>H12</f>
        <v>108000</v>
      </c>
      <c r="I11" s="289">
        <f>I12</f>
        <v>49755</v>
      </c>
      <c r="J11" s="290">
        <f>I11/H11</f>
        <v>0.46069444444444446</v>
      </c>
      <c r="K11" s="289">
        <f>K12</f>
        <v>49755</v>
      </c>
      <c r="L11" s="289">
        <f t="shared" ref="L11:Q11" si="0">L12</f>
        <v>0</v>
      </c>
      <c r="M11" s="289">
        <f t="shared" si="0"/>
        <v>49755</v>
      </c>
      <c r="N11" s="289">
        <f t="shared" si="0"/>
        <v>0</v>
      </c>
      <c r="O11" s="289">
        <f t="shared" si="0"/>
        <v>0</v>
      </c>
      <c r="P11" s="289">
        <f t="shared" si="0"/>
        <v>0</v>
      </c>
      <c r="Q11" s="289">
        <f t="shared" si="0"/>
        <v>0</v>
      </c>
    </row>
    <row r="12" spans="1:17" x14ac:dyDescent="0.25">
      <c r="A12" s="9"/>
      <c r="B12" s="4">
        <v>60014</v>
      </c>
      <c r="C12" s="4"/>
      <c r="D12" s="4"/>
      <c r="E12" s="13">
        <f>SUM(E13:E14)</f>
        <v>108000</v>
      </c>
      <c r="F12" s="13">
        <f>SUM(F13:F14)</f>
        <v>26999.99</v>
      </c>
      <c r="G12" s="292">
        <f>F12/E12</f>
        <v>0.24999990740740743</v>
      </c>
      <c r="H12" s="13">
        <f t="shared" ref="H12:M12" si="1">SUM(H13:H14)</f>
        <v>108000</v>
      </c>
      <c r="I12" s="13">
        <f t="shared" si="1"/>
        <v>49755</v>
      </c>
      <c r="J12" s="292">
        <f t="shared" ref="J12:J19" si="2">I12/H12</f>
        <v>0.46069444444444446</v>
      </c>
      <c r="K12" s="13">
        <f t="shared" si="1"/>
        <v>49755</v>
      </c>
      <c r="L12" s="13">
        <f t="shared" si="1"/>
        <v>0</v>
      </c>
      <c r="M12" s="13">
        <f t="shared" si="1"/>
        <v>49755</v>
      </c>
      <c r="N12" s="12"/>
      <c r="O12" s="12"/>
      <c r="P12" s="12"/>
      <c r="Q12" s="33"/>
    </row>
    <row r="13" spans="1:17" x14ac:dyDescent="0.25">
      <c r="A13" s="9"/>
      <c r="B13" s="4"/>
      <c r="C13" s="4">
        <v>232</v>
      </c>
      <c r="D13" s="4">
        <v>0</v>
      </c>
      <c r="E13" s="13">
        <v>108000</v>
      </c>
      <c r="F13" s="13">
        <v>26999.99</v>
      </c>
      <c r="G13" s="292">
        <f>F13/E13</f>
        <v>0.24999990740740743</v>
      </c>
      <c r="H13" s="13"/>
      <c r="I13" s="13"/>
      <c r="J13" s="292"/>
      <c r="K13" s="13"/>
      <c r="L13" s="12"/>
      <c r="M13" s="13"/>
      <c r="N13" s="12"/>
      <c r="O13" s="12"/>
      <c r="P13" s="12"/>
      <c r="Q13" s="33"/>
    </row>
    <row r="14" spans="1:17" x14ac:dyDescent="0.25">
      <c r="A14" s="9"/>
      <c r="B14" s="4"/>
      <c r="C14" s="4">
        <v>430</v>
      </c>
      <c r="D14" s="4">
        <v>0</v>
      </c>
      <c r="E14" s="13"/>
      <c r="F14" s="13"/>
      <c r="G14" s="292"/>
      <c r="H14" s="425">
        <v>108000</v>
      </c>
      <c r="I14" s="425">
        <v>49755</v>
      </c>
      <c r="J14" s="426">
        <f t="shared" si="2"/>
        <v>0.46069444444444446</v>
      </c>
      <c r="K14" s="425">
        <f>M14</f>
        <v>49755</v>
      </c>
      <c r="L14" s="12"/>
      <c r="M14" s="425">
        <v>49755</v>
      </c>
      <c r="N14" s="12"/>
      <c r="O14" s="12"/>
      <c r="P14" s="12"/>
      <c r="Q14" s="33"/>
    </row>
    <row r="15" spans="1:17" x14ac:dyDescent="0.25">
      <c r="A15" s="9"/>
      <c r="B15" s="4"/>
      <c r="C15" s="4"/>
      <c r="D15" s="4"/>
      <c r="E15" s="13"/>
      <c r="F15" s="13"/>
      <c r="G15" s="292"/>
      <c r="H15" s="13"/>
      <c r="I15" s="13"/>
      <c r="J15" s="292"/>
      <c r="K15" s="13"/>
      <c r="L15" s="12"/>
      <c r="M15" s="13"/>
      <c r="N15" s="12"/>
      <c r="O15" s="12"/>
      <c r="P15" s="12"/>
      <c r="Q15" s="33"/>
    </row>
    <row r="16" spans="1:17" x14ac:dyDescent="0.25">
      <c r="A16" s="287">
        <v>921</v>
      </c>
      <c r="B16" s="291"/>
      <c r="C16" s="291"/>
      <c r="D16" s="291"/>
      <c r="E16" s="289">
        <f>E17</f>
        <v>10000</v>
      </c>
      <c r="F16" s="289">
        <f>F17</f>
        <v>5000</v>
      </c>
      <c r="G16" s="290">
        <f>F16/E16</f>
        <v>0.5</v>
      </c>
      <c r="H16" s="289">
        <f>H17</f>
        <v>10000</v>
      </c>
      <c r="I16" s="289">
        <f>I17</f>
        <v>5000</v>
      </c>
      <c r="J16" s="290">
        <f t="shared" si="2"/>
        <v>0.5</v>
      </c>
      <c r="K16" s="289">
        <f t="shared" ref="K16:Q16" si="3">K17</f>
        <v>5000</v>
      </c>
      <c r="L16" s="289">
        <f t="shared" si="3"/>
        <v>0</v>
      </c>
      <c r="M16" s="289">
        <f t="shared" si="3"/>
        <v>0</v>
      </c>
      <c r="N16" s="289">
        <f t="shared" si="3"/>
        <v>5000</v>
      </c>
      <c r="O16" s="289">
        <f t="shared" si="3"/>
        <v>0</v>
      </c>
      <c r="P16" s="289">
        <f t="shared" si="3"/>
        <v>0</v>
      </c>
      <c r="Q16" s="289">
        <f t="shared" si="3"/>
        <v>0</v>
      </c>
    </row>
    <row r="17" spans="1:17" x14ac:dyDescent="0.25">
      <c r="A17" s="4"/>
      <c r="B17" s="282">
        <v>92116</v>
      </c>
      <c r="C17" s="282"/>
      <c r="D17" s="282"/>
      <c r="E17" s="283">
        <f>E18+E19</f>
        <v>10000</v>
      </c>
      <c r="F17" s="283">
        <f>F18+F19</f>
        <v>5000</v>
      </c>
      <c r="G17" s="14">
        <f>F17/E17</f>
        <v>0.5</v>
      </c>
      <c r="H17" s="283">
        <f>H18+H19</f>
        <v>10000</v>
      </c>
      <c r="I17" s="293">
        <f>I18+I19</f>
        <v>5000</v>
      </c>
      <c r="J17" s="292">
        <f t="shared" si="2"/>
        <v>0.5</v>
      </c>
      <c r="K17" s="283">
        <f>K18+K19</f>
        <v>5000</v>
      </c>
      <c r="L17" s="283"/>
      <c r="M17" s="283"/>
      <c r="N17" s="283">
        <f>N18+N19</f>
        <v>5000</v>
      </c>
      <c r="O17" s="285"/>
      <c r="P17" s="285"/>
      <c r="Q17" s="286"/>
    </row>
    <row r="18" spans="1:17" x14ac:dyDescent="0.25">
      <c r="A18" s="4"/>
      <c r="B18" s="282"/>
      <c r="C18" s="282">
        <v>232</v>
      </c>
      <c r="D18" s="282">
        <v>0</v>
      </c>
      <c r="E18" s="13">
        <v>10000</v>
      </c>
      <c r="F18" s="13">
        <v>5000</v>
      </c>
      <c r="G18" s="14">
        <f>F18/E18</f>
        <v>0.5</v>
      </c>
      <c r="H18" s="283"/>
      <c r="I18" s="293"/>
      <c r="J18" s="292"/>
      <c r="K18" s="283"/>
      <c r="L18" s="285"/>
      <c r="M18" s="285"/>
      <c r="N18" s="283"/>
      <c r="O18" s="285"/>
      <c r="P18" s="285"/>
      <c r="Q18" s="286"/>
    </row>
    <row r="19" spans="1:17" x14ac:dyDescent="0.25">
      <c r="A19" s="4"/>
      <c r="B19" s="282"/>
      <c r="C19" s="282">
        <v>248</v>
      </c>
      <c r="D19" s="282">
        <v>0</v>
      </c>
      <c r="E19" s="283"/>
      <c r="F19" s="283"/>
      <c r="G19" s="14"/>
      <c r="H19" s="13">
        <v>10000</v>
      </c>
      <c r="I19" s="13">
        <v>5000</v>
      </c>
      <c r="J19" s="292">
        <f t="shared" si="2"/>
        <v>0.5</v>
      </c>
      <c r="K19" s="283">
        <f>N19</f>
        <v>5000</v>
      </c>
      <c r="L19" s="285"/>
      <c r="M19" s="285"/>
      <c r="N19" s="283">
        <v>5000</v>
      </c>
      <c r="O19" s="285"/>
      <c r="P19" s="285"/>
      <c r="Q19" s="286"/>
    </row>
    <row r="20" spans="1:17" x14ac:dyDescent="0.25">
      <c r="A20" s="4"/>
      <c r="B20" s="282"/>
      <c r="C20" s="282"/>
      <c r="D20" s="282"/>
      <c r="E20" s="283"/>
      <c r="F20" s="283"/>
      <c r="G20" s="284"/>
      <c r="H20" s="283"/>
      <c r="I20" s="283"/>
      <c r="J20" s="284"/>
      <c r="K20" s="283"/>
      <c r="L20" s="285"/>
      <c r="M20" s="285"/>
      <c r="N20" s="283"/>
      <c r="O20" s="285"/>
      <c r="P20" s="285"/>
      <c r="Q20" s="286"/>
    </row>
    <row r="21" spans="1:17" x14ac:dyDescent="0.25">
      <c r="A21" s="4"/>
      <c r="B21" s="282"/>
      <c r="C21" s="282"/>
      <c r="D21" s="282"/>
      <c r="E21" s="283"/>
      <c r="F21" s="283"/>
      <c r="G21" s="284"/>
      <c r="H21" s="283"/>
      <c r="I21" s="283"/>
      <c r="J21" s="284"/>
      <c r="K21" s="283"/>
      <c r="L21" s="285"/>
      <c r="M21" s="285"/>
      <c r="N21" s="283"/>
      <c r="O21" s="285"/>
      <c r="P21" s="285"/>
      <c r="Q21" s="286"/>
    </row>
    <row r="22" spans="1:17" ht="15.75" thickBot="1" x14ac:dyDescent="0.3">
      <c r="A22" s="631" t="s">
        <v>175</v>
      </c>
      <c r="B22" s="632"/>
      <c r="C22" s="251"/>
      <c r="D22" s="251"/>
      <c r="E22" s="29">
        <f>E16+E11</f>
        <v>118000</v>
      </c>
      <c r="F22" s="29">
        <f>F16+F11</f>
        <v>31999.99</v>
      </c>
      <c r="G22" s="156">
        <f>F22/E22</f>
        <v>0.27118635593220342</v>
      </c>
      <c r="H22" s="157">
        <f>H16+H11</f>
        <v>118000</v>
      </c>
      <c r="I22" s="157">
        <f>I16+I11</f>
        <v>54755</v>
      </c>
      <c r="J22" s="156">
        <f>I22/H22</f>
        <v>0.46402542372881356</v>
      </c>
      <c r="K22" s="157">
        <f>K16+K11</f>
        <v>54755</v>
      </c>
      <c r="L22" s="157">
        <f>L16+L11</f>
        <v>0</v>
      </c>
      <c r="M22" s="157">
        <f>M16+M11</f>
        <v>49755</v>
      </c>
      <c r="N22" s="157">
        <f>N16+N11</f>
        <v>5000</v>
      </c>
      <c r="O22" s="29"/>
      <c r="P22" s="29"/>
      <c r="Q22" s="58"/>
    </row>
    <row r="23" spans="1:17" x14ac:dyDescent="0.25">
      <c r="E23" s="63"/>
      <c r="F23" s="63"/>
    </row>
    <row r="24" spans="1:17" x14ac:dyDescent="0.25">
      <c r="E24" s="63"/>
      <c r="F24" s="63"/>
    </row>
    <row r="25" spans="1:17" x14ac:dyDescent="0.25">
      <c r="E25" s="63"/>
      <c r="F25" s="63"/>
    </row>
    <row r="26" spans="1:17" x14ac:dyDescent="0.25">
      <c r="E26" s="63"/>
      <c r="F26" s="63"/>
    </row>
    <row r="27" spans="1:17" x14ac:dyDescent="0.25">
      <c r="E27" s="63"/>
      <c r="F27" s="63"/>
      <c r="K27" s="630"/>
      <c r="L27" s="630"/>
      <c r="M27" s="630"/>
      <c r="N27" s="630"/>
      <c r="O27" s="630"/>
    </row>
  </sheetData>
  <mergeCells count="24">
    <mergeCell ref="A22:B22"/>
    <mergeCell ref="H6:H9"/>
    <mergeCell ref="I6:I9"/>
    <mergeCell ref="J6:J9"/>
    <mergeCell ref="A5:A9"/>
    <mergeCell ref="B5:B9"/>
    <mergeCell ref="D5:D9"/>
    <mergeCell ref="K27:O27"/>
    <mergeCell ref="K6:K9"/>
    <mergeCell ref="P7:P9"/>
    <mergeCell ref="G6:G9"/>
    <mergeCell ref="E6:E9"/>
    <mergeCell ref="F6:F9"/>
    <mergeCell ref="O7:O9"/>
    <mergeCell ref="A1:Q1"/>
    <mergeCell ref="O3:Q3"/>
    <mergeCell ref="Q6:Q9"/>
    <mergeCell ref="L6:P6"/>
    <mergeCell ref="L7:M8"/>
    <mergeCell ref="N7:N9"/>
    <mergeCell ref="E5:G5"/>
    <mergeCell ref="H5:J5"/>
    <mergeCell ref="K5:Q5"/>
    <mergeCell ref="C5:C9"/>
  </mergeCells>
  <phoneticPr fontId="0" type="noConversion"/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2:P30"/>
  <sheetViews>
    <sheetView zoomScaleNormal="100" workbookViewId="0">
      <selection activeCell="M6" sqref="M6:N6"/>
    </sheetView>
  </sheetViews>
  <sheetFormatPr defaultRowHeight="15" x14ac:dyDescent="0.25"/>
  <cols>
    <col min="1" max="1" width="6.28515625" customWidth="1"/>
    <col min="2" max="2" width="7.42578125" customWidth="1"/>
    <col min="3" max="3" width="6.85546875" customWidth="1"/>
    <col min="4" max="4" width="11.28515625" bestFit="1" customWidth="1"/>
    <col min="5" max="5" width="11" bestFit="1" customWidth="1"/>
    <col min="7" max="8" width="11.28515625" bestFit="1" customWidth="1"/>
    <col min="9" max="9" width="9" bestFit="1" customWidth="1"/>
    <col min="10" max="10" width="11.85546875" customWidth="1"/>
    <col min="11" max="11" width="9" bestFit="1" customWidth="1"/>
    <col min="12" max="12" width="10.140625" customWidth="1"/>
    <col min="13" max="13" width="12.5703125" customWidth="1"/>
    <col min="14" max="14" width="10" customWidth="1"/>
    <col min="15" max="17" width="10.28515625" customWidth="1"/>
    <col min="18" max="18" width="31.140625" customWidth="1"/>
    <col min="19" max="19" width="10.28515625" customWidth="1"/>
  </cols>
  <sheetData>
    <row r="2" spans="1:14" x14ac:dyDescent="0.25">
      <c r="A2" s="299"/>
      <c r="B2" s="299"/>
      <c r="C2" s="299"/>
    </row>
    <row r="3" spans="1:14" x14ac:dyDescent="0.25">
      <c r="A3" s="299"/>
      <c r="B3" s="299"/>
      <c r="C3" s="299"/>
    </row>
    <row r="4" spans="1:14" x14ac:dyDescent="0.25">
      <c r="A4" s="299"/>
      <c r="B4" s="299"/>
      <c r="C4" s="299"/>
    </row>
    <row r="5" spans="1:14" ht="37.15" customHeight="1" x14ac:dyDescent="0.25">
      <c r="A5" s="640" t="s">
        <v>600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</row>
    <row r="6" spans="1:14" x14ac:dyDescent="0.2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642" t="s">
        <v>465</v>
      </c>
      <c r="N6" s="642"/>
    </row>
    <row r="7" spans="1:14" x14ac:dyDescent="0.25">
      <c r="A7" s="299"/>
      <c r="B7" s="299"/>
      <c r="C7" s="299"/>
      <c r="N7" t="s">
        <v>242</v>
      </c>
    </row>
    <row r="8" spans="1:14" ht="14.45" customHeight="1" x14ac:dyDescent="0.25">
      <c r="A8" s="641" t="s">
        <v>0</v>
      </c>
      <c r="B8" s="641" t="s">
        <v>1</v>
      </c>
      <c r="C8" s="641" t="s">
        <v>56</v>
      </c>
      <c r="D8" s="637" t="s">
        <v>473</v>
      </c>
      <c r="E8" s="638"/>
      <c r="F8" s="639"/>
      <c r="G8" s="637" t="s">
        <v>474</v>
      </c>
      <c r="H8" s="638"/>
      <c r="I8" s="639"/>
      <c r="J8" s="641" t="s">
        <v>7</v>
      </c>
      <c r="K8" s="641"/>
      <c r="L8" s="641"/>
      <c r="M8" s="641"/>
      <c r="N8" s="641"/>
    </row>
    <row r="9" spans="1:14" x14ac:dyDescent="0.25">
      <c r="A9" s="641"/>
      <c r="B9" s="641"/>
      <c r="C9" s="641"/>
      <c r="D9" s="634" t="s">
        <v>35</v>
      </c>
      <c r="E9" s="634" t="s">
        <v>4</v>
      </c>
      <c r="F9" s="634" t="s">
        <v>189</v>
      </c>
      <c r="G9" s="634" t="s">
        <v>35</v>
      </c>
      <c r="H9" s="634" t="s">
        <v>4</v>
      </c>
      <c r="I9" s="634" t="s">
        <v>189</v>
      </c>
      <c r="J9" s="641" t="s">
        <v>100</v>
      </c>
      <c r="K9" s="637" t="s">
        <v>97</v>
      </c>
      <c r="L9" s="638"/>
      <c r="M9" s="639"/>
      <c r="N9" s="641" t="s">
        <v>89</v>
      </c>
    </row>
    <row r="10" spans="1:14" ht="72" x14ac:dyDescent="0.25">
      <c r="A10" s="641"/>
      <c r="B10" s="641"/>
      <c r="C10" s="641"/>
      <c r="D10" s="635"/>
      <c r="E10" s="635"/>
      <c r="F10" s="635"/>
      <c r="G10" s="635"/>
      <c r="H10" s="635"/>
      <c r="I10" s="635"/>
      <c r="J10" s="641"/>
      <c r="K10" s="348" t="s">
        <v>101</v>
      </c>
      <c r="L10" s="348" t="s">
        <v>102</v>
      </c>
      <c r="M10" s="348" t="s">
        <v>91</v>
      </c>
      <c r="N10" s="641"/>
    </row>
    <row r="11" spans="1:14" x14ac:dyDescent="0.25">
      <c r="A11" s="343">
        <v>1</v>
      </c>
      <c r="B11" s="343">
        <v>2</v>
      </c>
      <c r="C11" s="343">
        <v>3</v>
      </c>
      <c r="D11" s="343">
        <v>4</v>
      </c>
      <c r="E11" s="343">
        <v>5</v>
      </c>
      <c r="F11" s="343">
        <v>6</v>
      </c>
      <c r="G11" s="343">
        <v>7</v>
      </c>
      <c r="H11" s="343">
        <v>8</v>
      </c>
      <c r="I11" s="343">
        <v>9</v>
      </c>
      <c r="J11" s="343">
        <v>10</v>
      </c>
      <c r="K11" s="343">
        <v>11</v>
      </c>
      <c r="L11" s="343">
        <v>12</v>
      </c>
      <c r="M11" s="343">
        <v>13</v>
      </c>
      <c r="N11" s="343">
        <v>14</v>
      </c>
    </row>
    <row r="12" spans="1:14" x14ac:dyDescent="0.25">
      <c r="A12" s="321">
        <v>756</v>
      </c>
      <c r="B12" s="321"/>
      <c r="C12" s="321"/>
      <c r="D12" s="322">
        <f>D13</f>
        <v>380000</v>
      </c>
      <c r="E12" s="322">
        <f>E13</f>
        <v>289318.11</v>
      </c>
      <c r="F12" s="331">
        <f>E12/D12</f>
        <v>0.76136344736842099</v>
      </c>
      <c r="G12" s="323"/>
      <c r="H12" s="323"/>
      <c r="I12" s="323"/>
      <c r="J12" s="323"/>
      <c r="K12" s="323"/>
      <c r="L12" s="323"/>
      <c r="M12" s="323"/>
      <c r="N12" s="323"/>
    </row>
    <row r="13" spans="1:14" x14ac:dyDescent="0.25">
      <c r="A13" s="321"/>
      <c r="B13" s="339">
        <v>75618</v>
      </c>
      <c r="C13" s="339"/>
      <c r="D13" s="340">
        <f>D14</f>
        <v>380000</v>
      </c>
      <c r="E13" s="340">
        <f>E14</f>
        <v>289318.11</v>
      </c>
      <c r="F13" s="341">
        <f>E13/D13</f>
        <v>0.76136344736842099</v>
      </c>
      <c r="G13" s="323"/>
      <c r="H13" s="323"/>
      <c r="I13" s="323"/>
      <c r="J13" s="323"/>
      <c r="K13" s="323"/>
      <c r="L13" s="323"/>
      <c r="M13" s="323"/>
      <c r="N13" s="323"/>
    </row>
    <row r="14" spans="1:14" x14ac:dyDescent="0.25">
      <c r="A14" s="324"/>
      <c r="B14" s="337"/>
      <c r="C14" s="342" t="s">
        <v>464</v>
      </c>
      <c r="D14" s="338">
        <v>380000</v>
      </c>
      <c r="E14" s="338">
        <v>289318.11</v>
      </c>
      <c r="F14" s="341">
        <f>E14/D14</f>
        <v>0.76136344736842099</v>
      </c>
      <c r="G14" s="325"/>
      <c r="H14" s="325"/>
      <c r="I14" s="325"/>
      <c r="J14" s="325"/>
      <c r="K14" s="325"/>
      <c r="L14" s="325"/>
      <c r="M14" s="325"/>
      <c r="N14" s="325"/>
    </row>
    <row r="15" spans="1:14" x14ac:dyDescent="0.25">
      <c r="A15" s="326">
        <v>851</v>
      </c>
      <c r="B15" s="326"/>
      <c r="C15" s="327"/>
      <c r="D15" s="328"/>
      <c r="E15" s="328"/>
      <c r="F15" s="328"/>
      <c r="G15" s="328">
        <f>G16+G19</f>
        <v>380000</v>
      </c>
      <c r="H15" s="328">
        <f t="shared" ref="H15:N15" si="0">H16+H19</f>
        <v>131616.48000000001</v>
      </c>
      <c r="I15" s="332">
        <f>H15/G15</f>
        <v>0.34635915789473687</v>
      </c>
      <c r="J15" s="328">
        <f t="shared" si="0"/>
        <v>158692.94</v>
      </c>
      <c r="K15" s="328">
        <f t="shared" si="0"/>
        <v>28702.37</v>
      </c>
      <c r="L15" s="328">
        <f t="shared" si="0"/>
        <v>37132.11</v>
      </c>
      <c r="M15" s="328">
        <f t="shared" si="0"/>
        <v>65782</v>
      </c>
      <c r="N15" s="328">
        <f t="shared" si="0"/>
        <v>0</v>
      </c>
    </row>
    <row r="16" spans="1:14" s="306" customFormat="1" x14ac:dyDescent="0.25">
      <c r="A16" s="333"/>
      <c r="B16" s="333">
        <v>85153</v>
      </c>
      <c r="C16" s="334"/>
      <c r="D16" s="335"/>
      <c r="E16" s="335"/>
      <c r="F16" s="335"/>
      <c r="G16" s="335">
        <f t="shared" ref="G16:N16" si="1">SUM(G17:G18)</f>
        <v>9400</v>
      </c>
      <c r="H16" s="335">
        <f t="shared" si="1"/>
        <v>0</v>
      </c>
      <c r="I16" s="336">
        <f t="shared" ref="I16:I30" si="2">H16/G16</f>
        <v>0</v>
      </c>
      <c r="J16" s="335">
        <f>SUM(J17:J18)</f>
        <v>0</v>
      </c>
      <c r="K16" s="335">
        <f t="shared" si="1"/>
        <v>0</v>
      </c>
      <c r="L16" s="335">
        <f t="shared" si="1"/>
        <v>0</v>
      </c>
      <c r="M16" s="335">
        <f t="shared" si="1"/>
        <v>0</v>
      </c>
      <c r="N16" s="335">
        <f t="shared" si="1"/>
        <v>0</v>
      </c>
    </row>
    <row r="17" spans="1:16" s="306" customFormat="1" x14ac:dyDescent="0.25">
      <c r="A17" s="337"/>
      <c r="B17" s="337"/>
      <c r="C17" s="337">
        <v>4210</v>
      </c>
      <c r="D17" s="338"/>
      <c r="E17" s="338"/>
      <c r="F17" s="338"/>
      <c r="G17" s="338">
        <v>3400</v>
      </c>
      <c r="H17" s="338">
        <v>0</v>
      </c>
      <c r="I17" s="336">
        <f t="shared" si="2"/>
        <v>0</v>
      </c>
      <c r="J17" s="338">
        <v>0</v>
      </c>
      <c r="K17" s="338"/>
      <c r="L17" s="338"/>
      <c r="M17" s="338"/>
      <c r="N17" s="338"/>
    </row>
    <row r="18" spans="1:16" s="306" customFormat="1" x14ac:dyDescent="0.25">
      <c r="A18" s="337"/>
      <c r="B18" s="337"/>
      <c r="C18" s="337">
        <v>4300</v>
      </c>
      <c r="D18" s="338"/>
      <c r="E18" s="338"/>
      <c r="F18" s="338"/>
      <c r="G18" s="338">
        <v>6000</v>
      </c>
      <c r="H18" s="338">
        <v>0</v>
      </c>
      <c r="I18" s="336">
        <f t="shared" si="2"/>
        <v>0</v>
      </c>
      <c r="J18" s="338">
        <v>0</v>
      </c>
      <c r="K18" s="338"/>
      <c r="L18" s="338"/>
      <c r="M18" s="338"/>
      <c r="N18" s="338"/>
    </row>
    <row r="19" spans="1:16" s="306" customFormat="1" x14ac:dyDescent="0.25">
      <c r="A19" s="333"/>
      <c r="B19" s="333">
        <v>85154</v>
      </c>
      <c r="C19" s="333"/>
      <c r="D19" s="335"/>
      <c r="E19" s="335"/>
      <c r="F19" s="335"/>
      <c r="G19" s="335">
        <f>SUM(G20:G29)</f>
        <v>370600</v>
      </c>
      <c r="H19" s="335">
        <f>SUM(H20:H29)</f>
        <v>131616.48000000001</v>
      </c>
      <c r="I19" s="336">
        <f t="shared" si="2"/>
        <v>0.35514430652995144</v>
      </c>
      <c r="J19" s="335">
        <f>SUM(J21:J29)</f>
        <v>158692.94</v>
      </c>
      <c r="K19" s="335">
        <f>SUM(K20:K29)</f>
        <v>28702.37</v>
      </c>
      <c r="L19" s="335">
        <f>SUM(L20:L29)</f>
        <v>37132.11</v>
      </c>
      <c r="M19" s="335">
        <f>SUM(M20:M29)</f>
        <v>65782</v>
      </c>
      <c r="N19" s="335">
        <f>SUM(N20:N29)</f>
        <v>0</v>
      </c>
      <c r="P19" s="424"/>
    </row>
    <row r="20" spans="1:16" s="306" customFormat="1" x14ac:dyDescent="0.25">
      <c r="A20" s="333"/>
      <c r="B20" s="333"/>
      <c r="C20" s="333">
        <v>2710</v>
      </c>
      <c r="D20" s="335"/>
      <c r="E20" s="335"/>
      <c r="F20" s="335"/>
      <c r="G20" s="335">
        <v>2000</v>
      </c>
      <c r="H20" s="335">
        <v>1782</v>
      </c>
      <c r="I20" s="336"/>
      <c r="J20" s="335"/>
      <c r="K20" s="335"/>
      <c r="L20" s="335"/>
      <c r="M20" s="335">
        <v>1782</v>
      </c>
      <c r="N20" s="335"/>
    </row>
    <row r="21" spans="1:16" s="306" customFormat="1" x14ac:dyDescent="0.25">
      <c r="A21" s="337"/>
      <c r="B21" s="337"/>
      <c r="C21" s="337">
        <v>2800</v>
      </c>
      <c r="D21" s="338"/>
      <c r="E21" s="338"/>
      <c r="F21" s="338"/>
      <c r="G21" s="338">
        <v>134000</v>
      </c>
      <c r="H21" s="338">
        <v>64000</v>
      </c>
      <c r="I21" s="336">
        <f t="shared" si="2"/>
        <v>0.47761194029850745</v>
      </c>
      <c r="J21" s="338">
        <v>100000</v>
      </c>
      <c r="K21" s="338"/>
      <c r="L21" s="338"/>
      <c r="M21" s="338">
        <v>64000</v>
      </c>
      <c r="N21" s="338"/>
    </row>
    <row r="22" spans="1:16" s="306" customFormat="1" x14ac:dyDescent="0.25">
      <c r="A22" s="337"/>
      <c r="B22" s="337"/>
      <c r="C22" s="337">
        <v>4110</v>
      </c>
      <c r="D22" s="338"/>
      <c r="E22" s="338"/>
      <c r="F22" s="338"/>
      <c r="G22" s="338">
        <v>3100</v>
      </c>
      <c r="H22" s="338">
        <v>1253.21</v>
      </c>
      <c r="I22" s="336">
        <f t="shared" si="2"/>
        <v>0.40426129032258068</v>
      </c>
      <c r="J22" s="338">
        <v>492.48</v>
      </c>
      <c r="K22" s="338">
        <v>1253.21</v>
      </c>
      <c r="L22" s="338"/>
      <c r="M22" s="338"/>
      <c r="N22" s="338"/>
    </row>
    <row r="23" spans="1:16" s="306" customFormat="1" x14ac:dyDescent="0.25">
      <c r="A23" s="337"/>
      <c r="B23" s="337"/>
      <c r="C23" s="337">
        <v>4170</v>
      </c>
      <c r="D23" s="338"/>
      <c r="E23" s="338"/>
      <c r="F23" s="338"/>
      <c r="G23" s="338">
        <v>44000</v>
      </c>
      <c r="H23" s="338">
        <v>27449.16</v>
      </c>
      <c r="I23" s="336">
        <f t="shared" si="2"/>
        <v>0.62384454545454548</v>
      </c>
      <c r="J23" s="338">
        <v>7238.43</v>
      </c>
      <c r="K23" s="338">
        <v>27449.16</v>
      </c>
      <c r="L23" s="338"/>
      <c r="M23" s="338"/>
      <c r="N23" s="338"/>
    </row>
    <row r="24" spans="1:16" s="306" customFormat="1" x14ac:dyDescent="0.25">
      <c r="A24" s="337"/>
      <c r="B24" s="337"/>
      <c r="C24" s="337">
        <v>4210</v>
      </c>
      <c r="D24" s="338"/>
      <c r="E24" s="338"/>
      <c r="F24" s="338"/>
      <c r="G24" s="338">
        <v>25000</v>
      </c>
      <c r="H24" s="338">
        <v>2470.4499999999998</v>
      </c>
      <c r="I24" s="336">
        <f t="shared" si="2"/>
        <v>9.8817999999999989E-2</v>
      </c>
      <c r="J24" s="338">
        <v>2681.94</v>
      </c>
      <c r="K24" s="338"/>
      <c r="L24" s="338">
        <v>2470.4499999999998</v>
      </c>
      <c r="M24" s="338"/>
      <c r="N24" s="338"/>
    </row>
    <row r="25" spans="1:16" s="306" customFormat="1" x14ac:dyDescent="0.25">
      <c r="A25" s="337"/>
      <c r="B25" s="337"/>
      <c r="C25" s="337">
        <v>4260</v>
      </c>
      <c r="D25" s="338"/>
      <c r="E25" s="338"/>
      <c r="F25" s="338"/>
      <c r="G25" s="338">
        <v>35000</v>
      </c>
      <c r="H25" s="338">
        <v>9492.27</v>
      </c>
      <c r="I25" s="336">
        <f t="shared" si="2"/>
        <v>0.27120771428571427</v>
      </c>
      <c r="J25" s="338">
        <v>17133.240000000002</v>
      </c>
      <c r="K25" s="338"/>
      <c r="L25" s="338">
        <v>9492.27</v>
      </c>
      <c r="M25" s="338"/>
      <c r="N25" s="338"/>
    </row>
    <row r="26" spans="1:16" s="306" customFormat="1" x14ac:dyDescent="0.25">
      <c r="A26" s="337"/>
      <c r="B26" s="337"/>
      <c r="C26" s="337">
        <v>4300</v>
      </c>
      <c r="D26" s="338"/>
      <c r="E26" s="338"/>
      <c r="F26" s="338"/>
      <c r="G26" s="338">
        <v>123000</v>
      </c>
      <c r="H26" s="338">
        <v>25169.39</v>
      </c>
      <c r="I26" s="336">
        <f t="shared" si="2"/>
        <v>0.20462918699186991</v>
      </c>
      <c r="J26" s="338">
        <v>31106.85</v>
      </c>
      <c r="K26" s="338"/>
      <c r="L26" s="338">
        <v>25169.39</v>
      </c>
      <c r="M26" s="338"/>
      <c r="N26" s="338"/>
    </row>
    <row r="27" spans="1:16" s="306" customFormat="1" x14ac:dyDescent="0.25">
      <c r="A27" s="337"/>
      <c r="B27" s="337"/>
      <c r="C27" s="337">
        <v>4410</v>
      </c>
      <c r="D27" s="338"/>
      <c r="E27" s="338"/>
      <c r="F27" s="338"/>
      <c r="G27" s="338">
        <v>1000</v>
      </c>
      <c r="H27" s="338"/>
      <c r="I27" s="336">
        <f t="shared" si="2"/>
        <v>0</v>
      </c>
      <c r="J27" s="338">
        <v>0</v>
      </c>
      <c r="K27" s="338"/>
      <c r="L27" s="338"/>
      <c r="M27" s="338"/>
      <c r="N27" s="338"/>
    </row>
    <row r="28" spans="1:16" s="306" customFormat="1" x14ac:dyDescent="0.25">
      <c r="A28" s="337"/>
      <c r="B28" s="337"/>
      <c r="C28" s="337">
        <v>4610</v>
      </c>
      <c r="D28" s="338"/>
      <c r="E28" s="338"/>
      <c r="F28" s="338"/>
      <c r="G28" s="338">
        <v>500</v>
      </c>
      <c r="H28" s="338"/>
      <c r="I28" s="336">
        <f t="shared" si="2"/>
        <v>0</v>
      </c>
      <c r="J28" s="338">
        <v>40</v>
      </c>
      <c r="K28" s="338"/>
      <c r="L28" s="338"/>
      <c r="M28" s="338"/>
      <c r="N28" s="338"/>
    </row>
    <row r="29" spans="1:16" s="306" customFormat="1" x14ac:dyDescent="0.25">
      <c r="A29" s="337"/>
      <c r="B29" s="337"/>
      <c r="C29" s="337">
        <v>4700</v>
      </c>
      <c r="D29" s="338"/>
      <c r="E29" s="338"/>
      <c r="F29" s="338"/>
      <c r="G29" s="338">
        <v>3000</v>
      </c>
      <c r="H29" s="338"/>
      <c r="I29" s="336">
        <f t="shared" si="2"/>
        <v>0</v>
      </c>
      <c r="J29" s="338">
        <v>0</v>
      </c>
      <c r="K29" s="338"/>
      <c r="L29" s="338"/>
      <c r="M29" s="338"/>
      <c r="N29" s="338"/>
    </row>
    <row r="30" spans="1:16" x14ac:dyDescent="0.25">
      <c r="A30" s="636" t="s">
        <v>180</v>
      </c>
      <c r="B30" s="636"/>
      <c r="C30" s="636"/>
      <c r="D30" s="344">
        <f>D12+D15</f>
        <v>380000</v>
      </c>
      <c r="E30" s="344">
        <f>E12+E15</f>
        <v>289318.11</v>
      </c>
      <c r="F30" s="344">
        <f>E30/D30*100</f>
        <v>76.136344736842105</v>
      </c>
      <c r="G30" s="344">
        <f>G12+G15</f>
        <v>380000</v>
      </c>
      <c r="H30" s="344">
        <f>H12+H15</f>
        <v>131616.48000000001</v>
      </c>
      <c r="I30" s="345">
        <f t="shared" si="2"/>
        <v>0.34635915789473687</v>
      </c>
      <c r="J30" s="344">
        <f>J12+J15</f>
        <v>158692.94</v>
      </c>
      <c r="K30" s="344">
        <f>K12+K15</f>
        <v>28702.37</v>
      </c>
      <c r="L30" s="344">
        <f>L12+L15</f>
        <v>37132.11</v>
      </c>
      <c r="M30" s="344">
        <f>M12+M15</f>
        <v>65782</v>
      </c>
      <c r="N30" s="344">
        <f>N12+N15</f>
        <v>0</v>
      </c>
    </row>
  </sheetData>
  <mergeCells count="18">
    <mergeCell ref="A5:N5"/>
    <mergeCell ref="A8:A10"/>
    <mergeCell ref="B8:B10"/>
    <mergeCell ref="C8:C10"/>
    <mergeCell ref="J8:N8"/>
    <mergeCell ref="J9:J10"/>
    <mergeCell ref="K9:M9"/>
    <mergeCell ref="M6:N6"/>
    <mergeCell ref="N9:N10"/>
    <mergeCell ref="D9:D10"/>
    <mergeCell ref="E9:E10"/>
    <mergeCell ref="F9:F10"/>
    <mergeCell ref="G9:G10"/>
    <mergeCell ref="H9:H10"/>
    <mergeCell ref="I9:I10"/>
    <mergeCell ref="A30:C30"/>
    <mergeCell ref="D8:F8"/>
    <mergeCell ref="G8:I8"/>
  </mergeCells>
  <pageMargins left="0.7" right="0.7" top="0.75" bottom="0.75" header="0.3" footer="0.3"/>
  <pageSetup paperSize="9" scale="83" orientation="landscape" verticalDpi="0" r:id="rId1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O24"/>
  <sheetViews>
    <sheetView view="pageBreakPreview" zoomScaleNormal="100" zoomScaleSheetLayoutView="100" workbookViewId="0">
      <selection activeCell="L2" sqref="L2:M2"/>
    </sheetView>
  </sheetViews>
  <sheetFormatPr defaultRowHeight="15" x14ac:dyDescent="0.25"/>
  <cols>
    <col min="1" max="1" width="5.7109375" customWidth="1"/>
    <col min="2" max="2" width="7.85546875" customWidth="1"/>
    <col min="3" max="3" width="6.42578125" customWidth="1"/>
    <col min="4" max="4" width="14.28515625" customWidth="1"/>
    <col min="5" max="5" width="12.140625" customWidth="1"/>
    <col min="6" max="6" width="8.28515625" customWidth="1"/>
    <col min="7" max="7" width="14.140625" customWidth="1"/>
    <col min="8" max="8" width="11.7109375" customWidth="1"/>
    <col min="9" max="9" width="8.28515625" customWidth="1"/>
    <col min="10" max="10" width="12.5703125" customWidth="1"/>
    <col min="11" max="11" width="13.7109375" customWidth="1"/>
    <col min="12" max="12" width="12.5703125" customWidth="1"/>
    <col min="13" max="13" width="12.28515625" customWidth="1"/>
    <col min="15" max="15" width="17.42578125" customWidth="1"/>
  </cols>
  <sheetData>
    <row r="1" spans="1:15" ht="42" customHeight="1" x14ac:dyDescent="0.25">
      <c r="A1" s="640" t="s">
        <v>599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</row>
    <row r="2" spans="1:15" ht="30.6" customHeight="1" x14ac:dyDescent="0.2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643" t="s">
        <v>606</v>
      </c>
      <c r="M2" s="643"/>
    </row>
    <row r="3" spans="1:15" x14ac:dyDescent="0.25">
      <c r="M3" s="349" t="s">
        <v>242</v>
      </c>
    </row>
    <row r="4" spans="1:15" s="329" customFormat="1" ht="14.45" customHeight="1" x14ac:dyDescent="0.2">
      <c r="A4" s="644" t="s">
        <v>0</v>
      </c>
      <c r="B4" s="644" t="s">
        <v>1</v>
      </c>
      <c r="C4" s="644" t="s">
        <v>56</v>
      </c>
      <c r="D4" s="644" t="s">
        <v>467</v>
      </c>
      <c r="E4" s="644"/>
      <c r="F4" s="644"/>
      <c r="G4" s="644" t="s">
        <v>472</v>
      </c>
      <c r="H4" s="644"/>
      <c r="I4" s="644"/>
      <c r="J4" s="644" t="s">
        <v>471</v>
      </c>
      <c r="K4" s="644"/>
      <c r="L4" s="644"/>
      <c r="M4" s="644"/>
    </row>
    <row r="5" spans="1:15" s="329" customFormat="1" ht="24" customHeight="1" x14ac:dyDescent="0.2">
      <c r="A5" s="644"/>
      <c r="B5" s="644"/>
      <c r="C5" s="644"/>
      <c r="D5" s="644" t="s">
        <v>468</v>
      </c>
      <c r="E5" s="644" t="s">
        <v>469</v>
      </c>
      <c r="F5" s="644" t="s">
        <v>5</v>
      </c>
      <c r="G5" s="645" t="s">
        <v>468</v>
      </c>
      <c r="H5" s="645" t="s">
        <v>469</v>
      </c>
      <c r="I5" s="645" t="s">
        <v>5</v>
      </c>
      <c r="J5" s="644" t="s">
        <v>100</v>
      </c>
      <c r="K5" s="644" t="s">
        <v>97</v>
      </c>
      <c r="L5" s="644"/>
      <c r="M5" s="644" t="s">
        <v>89</v>
      </c>
    </row>
    <row r="6" spans="1:15" s="329" customFormat="1" ht="48" x14ac:dyDescent="0.2">
      <c r="A6" s="644"/>
      <c r="B6" s="644"/>
      <c r="C6" s="644"/>
      <c r="D6" s="644"/>
      <c r="E6" s="644"/>
      <c r="F6" s="644"/>
      <c r="G6" s="646"/>
      <c r="H6" s="646"/>
      <c r="I6" s="646"/>
      <c r="J6" s="644"/>
      <c r="K6" s="346" t="s">
        <v>101</v>
      </c>
      <c r="L6" s="346" t="s">
        <v>102</v>
      </c>
      <c r="M6" s="644"/>
    </row>
    <row r="7" spans="1:15" ht="9.6" customHeight="1" x14ac:dyDescent="0.25">
      <c r="A7" s="347">
        <v>1</v>
      </c>
      <c r="B7" s="347">
        <v>2</v>
      </c>
      <c r="C7" s="347">
        <v>3</v>
      </c>
      <c r="D7" s="347">
        <v>4</v>
      </c>
      <c r="E7" s="347">
        <v>5</v>
      </c>
      <c r="F7" s="347">
        <v>6</v>
      </c>
      <c r="G7" s="347">
        <v>7</v>
      </c>
      <c r="H7" s="347">
        <v>8</v>
      </c>
      <c r="I7" s="347">
        <v>9</v>
      </c>
      <c r="J7" s="347">
        <v>10</v>
      </c>
      <c r="K7" s="347">
        <v>11</v>
      </c>
      <c r="L7" s="347">
        <v>12</v>
      </c>
      <c r="M7" s="347">
        <v>13</v>
      </c>
    </row>
    <row r="8" spans="1:15" x14ac:dyDescent="0.25">
      <c r="A8" s="392">
        <v>900</v>
      </c>
      <c r="B8" s="392"/>
      <c r="C8" s="393"/>
      <c r="D8" s="394">
        <f t="shared" ref="D8:M8" si="0">D9</f>
        <v>2486718</v>
      </c>
      <c r="E8" s="394">
        <f t="shared" si="0"/>
        <v>1296001.0499999998</v>
      </c>
      <c r="F8" s="395">
        <f>E8/D8</f>
        <v>0.52116928819431874</v>
      </c>
      <c r="G8" s="394">
        <f t="shared" si="0"/>
        <v>2486718</v>
      </c>
      <c r="H8" s="394">
        <f t="shared" si="0"/>
        <v>1099882.26</v>
      </c>
      <c r="I8" s="395">
        <f>H8/G8</f>
        <v>0.44230277015729164</v>
      </c>
      <c r="J8" s="394">
        <f t="shared" si="0"/>
        <v>1099882.26</v>
      </c>
      <c r="K8" s="394">
        <f t="shared" si="0"/>
        <v>60679.49</v>
      </c>
      <c r="L8" s="394">
        <f t="shared" si="0"/>
        <v>1039202.77</v>
      </c>
      <c r="M8" s="394">
        <f t="shared" si="0"/>
        <v>0</v>
      </c>
      <c r="O8" s="63"/>
    </row>
    <row r="9" spans="1:15" x14ac:dyDescent="0.25">
      <c r="A9" s="392"/>
      <c r="B9" s="392">
        <v>90002</v>
      </c>
      <c r="C9" s="393"/>
      <c r="D9" s="394">
        <f>SUM(D10:D20)</f>
        <v>2486718</v>
      </c>
      <c r="E9" s="394">
        <f>SUM(E10:E20)</f>
        <v>1296001.0499999998</v>
      </c>
      <c r="F9" s="395">
        <f>E9/D9</f>
        <v>0.52116928819431874</v>
      </c>
      <c r="G9" s="394">
        <f>SUM(G10:G21)</f>
        <v>2486718</v>
      </c>
      <c r="H9" s="394">
        <f>SUM(H10:H21)</f>
        <v>1099882.26</v>
      </c>
      <c r="I9" s="395">
        <f t="shared" ref="I9:I21" si="1">H9/G9</f>
        <v>0.44230277015729164</v>
      </c>
      <c r="J9" s="394">
        <f>SUM(J10:J20)</f>
        <v>1099882.26</v>
      </c>
      <c r="K9" s="394">
        <f>SUM(K10:K23)</f>
        <v>60679.49</v>
      </c>
      <c r="L9" s="394">
        <f>SUM(L10:L23)</f>
        <v>1039202.77</v>
      </c>
      <c r="M9" s="394">
        <f>SUM(M10:M23)</f>
        <v>0</v>
      </c>
    </row>
    <row r="10" spans="1:15" x14ac:dyDescent="0.25">
      <c r="A10" s="396"/>
      <c r="B10" s="396"/>
      <c r="C10" s="397" t="s">
        <v>466</v>
      </c>
      <c r="D10" s="398">
        <v>2486718</v>
      </c>
      <c r="E10" s="398">
        <v>1290721.17</v>
      </c>
      <c r="F10" s="399">
        <f>E10/D10</f>
        <v>0.51904605588570962</v>
      </c>
      <c r="G10" s="398"/>
      <c r="H10" s="398"/>
      <c r="I10" s="395"/>
      <c r="J10" s="398"/>
      <c r="K10" s="398"/>
      <c r="L10" s="398"/>
      <c r="M10" s="398"/>
    </row>
    <row r="11" spans="1:15" x14ac:dyDescent="0.25">
      <c r="A11" s="396"/>
      <c r="B11" s="396"/>
      <c r="C11" s="397" t="s">
        <v>470</v>
      </c>
      <c r="D11" s="398">
        <v>0</v>
      </c>
      <c r="E11" s="398">
        <v>4053.5</v>
      </c>
      <c r="F11" s="398"/>
      <c r="G11" s="398"/>
      <c r="H11" s="398"/>
      <c r="I11" s="395"/>
      <c r="J11" s="398"/>
      <c r="K11" s="398"/>
      <c r="L11" s="398"/>
      <c r="M11" s="398"/>
    </row>
    <row r="12" spans="1:15" x14ac:dyDescent="0.25">
      <c r="A12" s="396"/>
      <c r="B12" s="396"/>
      <c r="C12" s="397" t="s">
        <v>542</v>
      </c>
      <c r="D12" s="398">
        <v>0</v>
      </c>
      <c r="E12" s="398">
        <v>1226.3800000000001</v>
      </c>
      <c r="F12" s="398"/>
      <c r="G12" s="398"/>
      <c r="H12" s="398"/>
      <c r="I12" s="395"/>
      <c r="J12" s="398"/>
      <c r="K12" s="398"/>
      <c r="L12" s="398"/>
      <c r="M12" s="398"/>
    </row>
    <row r="13" spans="1:15" x14ac:dyDescent="0.25">
      <c r="A13" s="400"/>
      <c r="B13" s="400"/>
      <c r="C13" s="400">
        <v>4010</v>
      </c>
      <c r="D13" s="401"/>
      <c r="E13" s="401"/>
      <c r="F13" s="402"/>
      <c r="G13" s="398">
        <v>96100</v>
      </c>
      <c r="H13" s="402">
        <v>43344.26</v>
      </c>
      <c r="I13" s="399">
        <f t="shared" si="1"/>
        <v>0.45103288241415196</v>
      </c>
      <c r="J13" s="402">
        <f>K13+L13</f>
        <v>43344.26</v>
      </c>
      <c r="K13" s="402">
        <v>43344.26</v>
      </c>
      <c r="L13" s="402"/>
      <c r="M13" s="402"/>
    </row>
    <row r="14" spans="1:15" x14ac:dyDescent="0.25">
      <c r="A14" s="400"/>
      <c r="B14" s="400"/>
      <c r="C14" s="400">
        <v>4040</v>
      </c>
      <c r="D14" s="401"/>
      <c r="E14" s="401"/>
      <c r="F14" s="402"/>
      <c r="G14" s="398">
        <v>7600</v>
      </c>
      <c r="H14" s="402">
        <v>0</v>
      </c>
      <c r="I14" s="399"/>
      <c r="J14" s="402">
        <f t="shared" ref="J14:J21" si="2">K14+L14</f>
        <v>0</v>
      </c>
      <c r="K14" s="402">
        <v>0</v>
      </c>
      <c r="L14" s="402"/>
      <c r="M14" s="402"/>
    </row>
    <row r="15" spans="1:15" x14ac:dyDescent="0.25">
      <c r="A15" s="400"/>
      <c r="B15" s="400"/>
      <c r="C15" s="400">
        <v>4110</v>
      </c>
      <c r="D15" s="401"/>
      <c r="E15" s="401"/>
      <c r="F15" s="402"/>
      <c r="G15" s="398">
        <v>32436</v>
      </c>
      <c r="H15" s="402">
        <v>7651.71</v>
      </c>
      <c r="I15" s="399">
        <f t="shared" si="1"/>
        <v>0.23590177580466148</v>
      </c>
      <c r="J15" s="402">
        <f t="shared" si="2"/>
        <v>7651.71</v>
      </c>
      <c r="K15" s="402">
        <v>7651.71</v>
      </c>
      <c r="L15" s="402"/>
      <c r="M15" s="402"/>
    </row>
    <row r="16" spans="1:15" x14ac:dyDescent="0.25">
      <c r="A16" s="400"/>
      <c r="B16" s="400"/>
      <c r="C16" s="400">
        <v>4120</v>
      </c>
      <c r="D16" s="401"/>
      <c r="E16" s="401"/>
      <c r="F16" s="402"/>
      <c r="G16" s="398">
        <v>4500</v>
      </c>
      <c r="H16" s="402">
        <v>1062.53</v>
      </c>
      <c r="I16" s="399">
        <f t="shared" si="1"/>
        <v>0.23611777777777776</v>
      </c>
      <c r="J16" s="402">
        <f t="shared" si="2"/>
        <v>1062.53</v>
      </c>
      <c r="K16" s="402">
        <v>1062.53</v>
      </c>
      <c r="L16" s="402"/>
      <c r="M16" s="402"/>
    </row>
    <row r="17" spans="1:13" x14ac:dyDescent="0.25">
      <c r="A17" s="400"/>
      <c r="B17" s="400"/>
      <c r="C17" s="400">
        <v>4170</v>
      </c>
      <c r="D17" s="401"/>
      <c r="E17" s="401"/>
      <c r="F17" s="402"/>
      <c r="G17" s="398">
        <v>13764</v>
      </c>
      <c r="H17" s="402">
        <v>8620.99</v>
      </c>
      <c r="I17" s="399">
        <f t="shared" si="1"/>
        <v>0.62634335948852071</v>
      </c>
      <c r="J17" s="402">
        <f t="shared" si="2"/>
        <v>8620.99</v>
      </c>
      <c r="K17" s="402">
        <v>8620.99</v>
      </c>
      <c r="L17" s="402"/>
      <c r="M17" s="402"/>
    </row>
    <row r="18" spans="1:13" x14ac:dyDescent="0.25">
      <c r="A18" s="400"/>
      <c r="B18" s="400"/>
      <c r="C18" s="400">
        <v>4300</v>
      </c>
      <c r="D18" s="401"/>
      <c r="E18" s="401"/>
      <c r="F18" s="402"/>
      <c r="G18" s="398">
        <v>2329568</v>
      </c>
      <c r="H18" s="402">
        <v>1037974.81</v>
      </c>
      <c r="I18" s="399">
        <f t="shared" si="1"/>
        <v>0.44556536233327382</v>
      </c>
      <c r="J18" s="402">
        <f t="shared" si="2"/>
        <v>1037974.81</v>
      </c>
      <c r="K18" s="402"/>
      <c r="L18" s="402">
        <v>1037974.81</v>
      </c>
      <c r="M18" s="402"/>
    </row>
    <row r="19" spans="1:13" x14ac:dyDescent="0.25">
      <c r="A19" s="400"/>
      <c r="B19" s="400"/>
      <c r="C19" s="400">
        <v>4430</v>
      </c>
      <c r="D19" s="401"/>
      <c r="E19" s="401"/>
      <c r="F19" s="402"/>
      <c r="G19" s="398">
        <v>500</v>
      </c>
      <c r="H19" s="402">
        <v>267.25</v>
      </c>
      <c r="I19" s="399">
        <f t="shared" si="1"/>
        <v>0.53449999999999998</v>
      </c>
      <c r="J19" s="402">
        <f t="shared" si="2"/>
        <v>267.25</v>
      </c>
      <c r="K19" s="402"/>
      <c r="L19" s="402">
        <v>267.25</v>
      </c>
      <c r="M19" s="402"/>
    </row>
    <row r="20" spans="1:13" x14ac:dyDescent="0.25">
      <c r="A20" s="400"/>
      <c r="B20" s="400"/>
      <c r="C20" s="400">
        <v>4610</v>
      </c>
      <c r="D20" s="401"/>
      <c r="E20" s="401"/>
      <c r="F20" s="402"/>
      <c r="G20" s="398">
        <v>2200</v>
      </c>
      <c r="H20" s="402">
        <v>960.71</v>
      </c>
      <c r="I20" s="399">
        <f t="shared" si="1"/>
        <v>0.43668636363636365</v>
      </c>
      <c r="J20" s="402">
        <f t="shared" si="2"/>
        <v>960.71</v>
      </c>
      <c r="K20" s="402"/>
      <c r="L20" s="402">
        <v>960.71</v>
      </c>
      <c r="M20" s="402"/>
    </row>
    <row r="21" spans="1:13" x14ac:dyDescent="0.25">
      <c r="A21" s="400"/>
      <c r="B21" s="400"/>
      <c r="C21" s="400">
        <v>4700</v>
      </c>
      <c r="D21" s="398"/>
      <c r="E21" s="402"/>
      <c r="F21" s="402"/>
      <c r="G21" s="398">
        <v>50</v>
      </c>
      <c r="H21" s="398">
        <v>0</v>
      </c>
      <c r="I21" s="399">
        <f t="shared" si="1"/>
        <v>0</v>
      </c>
      <c r="J21" s="402">
        <f t="shared" si="2"/>
        <v>0</v>
      </c>
      <c r="K21" s="402"/>
      <c r="L21" s="398">
        <v>0</v>
      </c>
      <c r="M21" s="402"/>
    </row>
    <row r="22" spans="1:13" x14ac:dyDescent="0.25">
      <c r="A22" s="400"/>
      <c r="B22" s="400"/>
      <c r="C22" s="400"/>
      <c r="D22" s="398"/>
      <c r="E22" s="402"/>
      <c r="F22" s="402"/>
      <c r="G22" s="398"/>
      <c r="H22" s="398"/>
      <c r="I22" s="398"/>
      <c r="J22" s="402"/>
      <c r="K22" s="402"/>
      <c r="L22" s="402"/>
      <c r="M22" s="402"/>
    </row>
    <row r="23" spans="1:13" x14ac:dyDescent="0.25">
      <c r="A23" s="403"/>
      <c r="B23" s="403"/>
      <c r="C23" s="403"/>
      <c r="D23" s="404"/>
      <c r="E23" s="405"/>
      <c r="F23" s="405"/>
      <c r="G23" s="404"/>
      <c r="H23" s="404"/>
      <c r="I23" s="404"/>
      <c r="J23" s="405"/>
      <c r="K23" s="405"/>
      <c r="L23" s="405"/>
      <c r="M23" s="405"/>
    </row>
    <row r="24" spans="1:13" ht="15.75" thickBot="1" x14ac:dyDescent="0.3">
      <c r="A24" s="647" t="s">
        <v>180</v>
      </c>
      <c r="B24" s="647"/>
      <c r="C24" s="648"/>
      <c r="D24" s="406">
        <f>D8</f>
        <v>2486718</v>
      </c>
      <c r="E24" s="406">
        <f t="shared" ref="E24:M24" si="3">E8</f>
        <v>1296001.0499999998</v>
      </c>
      <c r="F24" s="407">
        <f t="shared" si="3"/>
        <v>0.52116928819431874</v>
      </c>
      <c r="G24" s="406">
        <f t="shared" si="3"/>
        <v>2486718</v>
      </c>
      <c r="H24" s="406">
        <f t="shared" si="3"/>
        <v>1099882.26</v>
      </c>
      <c r="I24" s="408">
        <f>H24/G24</f>
        <v>0.44230277015729164</v>
      </c>
      <c r="J24" s="406">
        <f t="shared" si="3"/>
        <v>1099882.26</v>
      </c>
      <c r="K24" s="406">
        <f t="shared" si="3"/>
        <v>60679.49</v>
      </c>
      <c r="L24" s="406">
        <f t="shared" si="3"/>
        <v>1039202.77</v>
      </c>
      <c r="M24" s="406">
        <f t="shared" si="3"/>
        <v>0</v>
      </c>
    </row>
  </sheetData>
  <mergeCells count="18">
    <mergeCell ref="A24:C24"/>
    <mergeCell ref="D4:F4"/>
    <mergeCell ref="G4:I4"/>
    <mergeCell ref="D5:D6"/>
    <mergeCell ref="E5:E6"/>
    <mergeCell ref="F5:F6"/>
    <mergeCell ref="G5:G6"/>
    <mergeCell ref="L2:M2"/>
    <mergeCell ref="A1:M1"/>
    <mergeCell ref="A4:A6"/>
    <mergeCell ref="B4:B6"/>
    <mergeCell ref="C4:C6"/>
    <mergeCell ref="J4:M4"/>
    <mergeCell ref="J5:J6"/>
    <mergeCell ref="K5:L5"/>
    <mergeCell ref="M5:M6"/>
    <mergeCell ref="I5:I6"/>
    <mergeCell ref="H5:H6"/>
  </mergeCells>
  <pageMargins left="0.7" right="0.7" top="0.75" bottom="0.75" header="0.3" footer="0.3"/>
  <pageSetup paperSize="9" scale="93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6</vt:i4>
      </vt:variant>
    </vt:vector>
  </HeadingPairs>
  <TitlesOfParts>
    <vt:vector size="20" baseType="lpstr">
      <vt:lpstr>Zał Nr 1</vt:lpstr>
      <vt:lpstr>2</vt:lpstr>
      <vt:lpstr>3</vt:lpstr>
      <vt:lpstr>4</vt:lpstr>
      <vt:lpstr>5</vt:lpstr>
      <vt:lpstr>6</vt:lpstr>
      <vt:lpstr>7</vt:lpstr>
      <vt:lpstr>8</vt:lpstr>
      <vt:lpstr>9</vt:lpstr>
      <vt:lpstr>10a</vt:lpstr>
      <vt:lpstr>11a</vt:lpstr>
      <vt:lpstr>12a</vt:lpstr>
      <vt:lpstr> 13a i 14a</vt:lpstr>
      <vt:lpstr>15a i 16a</vt:lpstr>
      <vt:lpstr>'3'!_Hlk3462089</vt:lpstr>
      <vt:lpstr>'11a'!Obszar_wydruku</vt:lpstr>
      <vt:lpstr>'8'!Obszar_wydruku</vt:lpstr>
      <vt:lpstr>'9'!Obszar_wydruku</vt:lpstr>
      <vt:lpstr>'3'!OLE_LINK1</vt:lpstr>
      <vt:lpstr>'3'!OLE_LINK7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2017-07-18T11:35:05Z</cp:lastPrinted>
  <dcterms:created xsi:type="dcterms:W3CDTF">2006-09-16T00:00:00Z</dcterms:created>
  <dcterms:modified xsi:type="dcterms:W3CDTF">2020-10-20T09:13:09Z</dcterms:modified>
  <cp:contentStatus/>
</cp:coreProperties>
</file>